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1164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2.xml><?xml version="1.0" encoding="utf-8"?>
<comments xmlns="http://schemas.openxmlformats.org/spreadsheetml/2006/main">
  <authors>
    <author>Ruud.Herold</author>
  </authors>
  <commentList>
    <comment ref="F3" authorId="0">
      <text>
        <r>
          <rPr>
            <b/>
            <sz val="8"/>
            <rFont val="Tahoma"/>
            <family val="0"/>
          </rPr>
          <t>Ruud.Herold:</t>
        </r>
        <r>
          <rPr>
            <sz val="8"/>
            <rFont val="Tahoma"/>
            <family val="0"/>
          </rPr>
          <t xml:space="preserve">
ideaal gas
</t>
        </r>
      </text>
    </comment>
  </commentList>
</comments>
</file>

<file path=xl/sharedStrings.xml><?xml version="1.0" encoding="utf-8"?>
<sst xmlns="http://schemas.openxmlformats.org/spreadsheetml/2006/main" count="47" uniqueCount="37">
  <si>
    <t>p*V</t>
  </si>
  <si>
    <t>No</t>
  </si>
  <si>
    <t>temp (oC)</t>
  </si>
  <si>
    <t>P (kPa)</t>
  </si>
  <si>
    <t>Vol (ml)</t>
  </si>
  <si>
    <t>Gemiddeld</t>
  </si>
  <si>
    <t>1/V</t>
  </si>
  <si>
    <t>Compressibiliteit:</t>
  </si>
  <si>
    <t>lucht</t>
  </si>
  <si>
    <t>Tcr</t>
  </si>
  <si>
    <t>Pcr</t>
  </si>
  <si>
    <t>vcr</t>
  </si>
  <si>
    <t>mw</t>
  </si>
  <si>
    <t>K</t>
  </si>
  <si>
    <t>m3/mol</t>
  </si>
  <si>
    <t>kg/kmol</t>
  </si>
  <si>
    <t>R =</t>
  </si>
  <si>
    <t>J/mol.K</t>
  </si>
  <si>
    <t>P in Pa</t>
  </si>
  <si>
    <t>a =   27R^2Tcr^2/64Pcr   =</t>
  </si>
  <si>
    <t>b =   RTcr/8Pcr              =</t>
  </si>
  <si>
    <t>Van der Waals vergelijking</t>
  </si>
  <si>
    <t>v = molair volume in m3/mol</t>
  </si>
  <si>
    <t>V (m3)</t>
  </si>
  <si>
    <t>Temp (K)</t>
  </si>
  <si>
    <t>Pa</t>
  </si>
  <si>
    <t>n =</t>
  </si>
  <si>
    <t>mol</t>
  </si>
  <si>
    <t>(benadering)</t>
  </si>
  <si>
    <t>pV = nRT</t>
  </si>
  <si>
    <t>P (Pa)</t>
  </si>
  <si>
    <t>V =</t>
  </si>
  <si>
    <t>m3</t>
  </si>
  <si>
    <t>P (kPar)</t>
  </si>
  <si>
    <t>V (ml)</t>
  </si>
  <si>
    <t>P.V ideal</t>
  </si>
  <si>
    <t>P.V non ideal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</si>
</sst>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"/>
    <numFmt numFmtId="177" formatCode="0.000000"/>
    <numFmt numFmtId="178" formatCode="0.0000000"/>
    <numFmt numFmtId="179" formatCode="0.00000E+00"/>
    <numFmt numFmtId="180" formatCode="0.0000E+00"/>
    <numFmt numFmtId="181" formatCode="0.000E+00"/>
  </numFmts>
  <fonts count="9">
    <font>
      <sz val="10"/>
      <name val="Arial"/>
      <family val="0"/>
    </font>
    <font>
      <vertAlign val="superscript"/>
      <sz val="8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7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Wet van Boyle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forward val="2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Blad1!$A$4:$A$10</c:f>
              <c:numCache/>
            </c:numRef>
          </c:xVal>
          <c:yVal>
            <c:numRef>
              <c:f>Blad1!$M$4:$M$10</c:f>
              <c:numCache/>
            </c:numRef>
          </c:yVal>
          <c:smooth val="1"/>
        </c:ser>
        <c:axId val="10646568"/>
        <c:axId val="28710249"/>
      </c:scatterChart>
      <c:val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710249"/>
        <c:crosses val="autoZero"/>
        <c:crossBetween val="midCat"/>
        <c:dispUnits/>
      </c:val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646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Wet van Boyle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Blad1!$O$4:$O$10</c:f>
              <c:numCache/>
            </c:numRef>
          </c:xVal>
          <c:yVal>
            <c:numRef>
              <c:f>Blad1!$M$4:$M$10</c:f>
              <c:numCache/>
            </c:numRef>
          </c:yVal>
          <c:smooth val="0"/>
        </c:ser>
        <c:axId val="57065650"/>
        <c:axId val="43828803"/>
      </c:scatterChart>
      <c:valAx>
        <c:axId val="57065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43828803"/>
        <c:crosses val="autoZero"/>
        <c:crossBetween val="midCat"/>
        <c:dispUnits/>
      </c:valAx>
      <c:valAx>
        <c:axId val="43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0656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142875</xdr:rowOff>
    </xdr:from>
    <xdr:to>
      <xdr:col>5</xdr:col>
      <xdr:colOff>600075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581025" y="2085975"/>
        <a:ext cx="3067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12</xdr:row>
      <xdr:rowOff>142875</xdr:rowOff>
    </xdr:from>
    <xdr:to>
      <xdr:col>11</xdr:col>
      <xdr:colOff>28575</xdr:colOff>
      <xdr:row>32</xdr:row>
      <xdr:rowOff>19050</xdr:rowOff>
    </xdr:to>
    <xdr:graphicFrame>
      <xdr:nvGraphicFramePr>
        <xdr:cNvPr id="2" name="Chart 3"/>
        <xdr:cNvGraphicFramePr/>
      </xdr:nvGraphicFramePr>
      <xdr:xfrm>
        <a:off x="3667125" y="2085975"/>
        <a:ext cx="30670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2</xdr:row>
      <xdr:rowOff>66675</xdr:rowOff>
    </xdr:from>
    <xdr:to>
      <xdr:col>12</xdr:col>
      <xdr:colOff>514350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90525"/>
          <a:ext cx="2771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N4" sqref="N4:N10"/>
    </sheetView>
  </sheetViews>
  <sheetFormatPr defaultColWidth="9.140625" defaultRowHeight="12.75"/>
  <sheetData>
    <row r="1" spans="1:11" ht="12.75">
      <c r="A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3" ht="12.75">
      <c r="A2" t="s">
        <v>2</v>
      </c>
      <c r="B2">
        <v>26.5</v>
      </c>
      <c r="C2">
        <v>26.2</v>
      </c>
      <c r="D2">
        <v>26.4</v>
      </c>
      <c r="E2">
        <v>26.4</v>
      </c>
      <c r="F2">
        <v>26.4</v>
      </c>
      <c r="G2">
        <v>26.4</v>
      </c>
      <c r="H2">
        <v>26.4</v>
      </c>
      <c r="I2">
        <v>26.4</v>
      </c>
      <c r="J2">
        <v>26.4</v>
      </c>
      <c r="K2">
        <v>26.4</v>
      </c>
      <c r="M2" t="s">
        <v>5</v>
      </c>
    </row>
    <row r="3" spans="1:15" ht="12.75">
      <c r="A3" t="s">
        <v>4</v>
      </c>
      <c r="B3" t="s">
        <v>3</v>
      </c>
      <c r="C3" t="s">
        <v>3</v>
      </c>
      <c r="D3" t="s">
        <v>3</v>
      </c>
      <c r="E3" t="s">
        <v>3</v>
      </c>
      <c r="F3" t="s">
        <v>3</v>
      </c>
      <c r="G3" t="s">
        <v>3</v>
      </c>
      <c r="H3" t="s">
        <v>3</v>
      </c>
      <c r="I3" t="s">
        <v>3</v>
      </c>
      <c r="J3" t="s">
        <v>3</v>
      </c>
      <c r="K3" t="s">
        <v>3</v>
      </c>
      <c r="M3" t="s">
        <v>3</v>
      </c>
      <c r="N3" t="s">
        <v>0</v>
      </c>
      <c r="O3" t="s">
        <v>6</v>
      </c>
    </row>
    <row r="4" spans="1:15" ht="12.75">
      <c r="A4" s="1">
        <v>20</v>
      </c>
      <c r="B4" s="1">
        <v>97.6</v>
      </c>
      <c r="C4" s="1">
        <v>97.5</v>
      </c>
      <c r="D4" s="1">
        <v>97.6</v>
      </c>
      <c r="E4" s="1">
        <v>98</v>
      </c>
      <c r="F4" s="1">
        <v>97.8</v>
      </c>
      <c r="G4" s="1">
        <v>98.2</v>
      </c>
      <c r="H4" s="1">
        <v>97.8</v>
      </c>
      <c r="I4" s="1">
        <v>97.8</v>
      </c>
      <c r="J4" s="1">
        <v>97.8</v>
      </c>
      <c r="K4" s="1">
        <v>97.8</v>
      </c>
      <c r="M4" s="2">
        <f>AVERAGE(B4:L4)</f>
        <v>97.78999999999999</v>
      </c>
      <c r="N4" s="3">
        <f aca="true" t="shared" si="0" ref="N4:N10">M4*A4</f>
        <v>1955.7999999999997</v>
      </c>
      <c r="O4" s="4">
        <f>1/A4</f>
        <v>0.05</v>
      </c>
    </row>
    <row r="5" spans="1:15" ht="12.75">
      <c r="A5" s="1">
        <v>17.5</v>
      </c>
      <c r="B5" s="1">
        <v>111</v>
      </c>
      <c r="C5" s="1">
        <v>111.2</v>
      </c>
      <c r="D5" s="1">
        <v>110.6</v>
      </c>
      <c r="E5" s="1">
        <v>111.4</v>
      </c>
      <c r="F5" s="1">
        <v>112.7</v>
      </c>
      <c r="G5" s="1">
        <v>117.5</v>
      </c>
      <c r="H5" s="1">
        <v>112.7</v>
      </c>
      <c r="I5" s="1">
        <v>111.4</v>
      </c>
      <c r="J5" s="1">
        <v>112.7</v>
      </c>
      <c r="K5" s="1">
        <v>111.4</v>
      </c>
      <c r="M5" s="2">
        <f aca="true" t="shared" si="1" ref="M5:M10">AVERAGE(B5:L5)</f>
        <v>112.26000000000002</v>
      </c>
      <c r="N5" s="3">
        <f t="shared" si="0"/>
        <v>1964.5500000000004</v>
      </c>
      <c r="O5" s="4">
        <f aca="true" t="shared" si="2" ref="O5:O10">1/A5</f>
        <v>0.05714285714285714</v>
      </c>
    </row>
    <row r="6" spans="1:15" ht="12.75">
      <c r="A6" s="1">
        <v>15</v>
      </c>
      <c r="B6" s="1">
        <v>129.1</v>
      </c>
      <c r="C6" s="1">
        <v>127.6</v>
      </c>
      <c r="D6" s="1">
        <v>128.6</v>
      </c>
      <c r="E6" s="1">
        <v>130.5</v>
      </c>
      <c r="F6" s="1">
        <v>128.6</v>
      </c>
      <c r="G6" s="1">
        <v>128.4</v>
      </c>
      <c r="H6" s="1">
        <v>128.7</v>
      </c>
      <c r="I6" s="1">
        <v>128.2</v>
      </c>
      <c r="J6" s="1">
        <v>128.7</v>
      </c>
      <c r="K6" s="1">
        <v>128.2</v>
      </c>
      <c r="M6" s="2">
        <f t="shared" si="1"/>
        <v>128.66000000000003</v>
      </c>
      <c r="N6" s="3">
        <f t="shared" si="0"/>
        <v>1929.9000000000003</v>
      </c>
      <c r="O6" s="4">
        <f t="shared" si="2"/>
        <v>0.06666666666666667</v>
      </c>
    </row>
    <row r="7" spans="1:15" ht="12.75">
      <c r="A7" s="1">
        <v>12.5</v>
      </c>
      <c r="B7" s="1">
        <v>150.9</v>
      </c>
      <c r="C7" s="1">
        <v>149.7</v>
      </c>
      <c r="D7" s="1">
        <v>151.6</v>
      </c>
      <c r="E7" s="1">
        <v>153.9</v>
      </c>
      <c r="F7" s="1">
        <v>151.4</v>
      </c>
      <c r="G7" s="1">
        <v>150.5</v>
      </c>
      <c r="H7" s="1">
        <v>152.6</v>
      </c>
      <c r="I7" s="1">
        <v>151.3</v>
      </c>
      <c r="J7" s="1">
        <v>152.6</v>
      </c>
      <c r="K7" s="1">
        <v>151.3</v>
      </c>
      <c r="M7" s="2">
        <f t="shared" si="1"/>
        <v>151.57999999999998</v>
      </c>
      <c r="N7" s="3">
        <f t="shared" si="0"/>
        <v>1894.7499999999998</v>
      </c>
      <c r="O7" s="4">
        <f t="shared" si="2"/>
        <v>0.08</v>
      </c>
    </row>
    <row r="8" spans="1:15" ht="12.75">
      <c r="A8" s="1">
        <v>10</v>
      </c>
      <c r="B8" s="1">
        <v>184.8</v>
      </c>
      <c r="C8" s="1">
        <v>182.2</v>
      </c>
      <c r="D8" s="1">
        <v>186.2</v>
      </c>
      <c r="E8" s="1">
        <v>189.2</v>
      </c>
      <c r="F8" s="1">
        <v>187.3</v>
      </c>
      <c r="G8" s="1">
        <v>186</v>
      </c>
      <c r="H8" s="1">
        <v>188.5</v>
      </c>
      <c r="I8" s="1">
        <v>185.6</v>
      </c>
      <c r="J8" s="1">
        <v>188.5</v>
      </c>
      <c r="K8" s="1">
        <v>185.6</v>
      </c>
      <c r="M8" s="2">
        <f t="shared" si="1"/>
        <v>186.39</v>
      </c>
      <c r="N8" s="3">
        <f t="shared" si="0"/>
        <v>1863.8999999999999</v>
      </c>
      <c r="O8" s="4">
        <f t="shared" si="2"/>
        <v>0.1</v>
      </c>
    </row>
    <row r="9" spans="1:15" ht="12.75">
      <c r="A9" s="1">
        <v>7.5</v>
      </c>
      <c r="B9" s="1">
        <v>238.1</v>
      </c>
      <c r="C9" s="1">
        <v>209.1</v>
      </c>
      <c r="D9" s="1">
        <v>218.2</v>
      </c>
      <c r="E9" s="1">
        <v>242.1</v>
      </c>
      <c r="F9" s="1">
        <v>240.1</v>
      </c>
      <c r="G9" s="1">
        <v>240.5</v>
      </c>
      <c r="H9" s="1">
        <v>242.8</v>
      </c>
      <c r="I9" s="1">
        <v>242.1</v>
      </c>
      <c r="J9" s="1">
        <v>242.8</v>
      </c>
      <c r="K9" s="1">
        <v>242.1</v>
      </c>
      <c r="M9" s="2">
        <f t="shared" si="1"/>
        <v>235.78999999999996</v>
      </c>
      <c r="N9" s="3">
        <f t="shared" si="0"/>
        <v>1768.4249999999997</v>
      </c>
      <c r="O9" s="4">
        <f t="shared" si="2"/>
        <v>0.13333333333333333</v>
      </c>
    </row>
    <row r="10" spans="1:15" ht="12.75">
      <c r="A10" s="1">
        <v>5</v>
      </c>
      <c r="B10" s="1">
        <v>366.1</v>
      </c>
      <c r="C10" s="1">
        <v>368.9</v>
      </c>
      <c r="D10" s="1">
        <v>343.2</v>
      </c>
      <c r="E10" s="1">
        <v>340.1</v>
      </c>
      <c r="F10" s="1">
        <v>343</v>
      </c>
      <c r="G10" s="1">
        <v>344</v>
      </c>
      <c r="H10" s="1">
        <v>346.2</v>
      </c>
      <c r="I10" s="1">
        <v>345.2</v>
      </c>
      <c r="J10" s="1">
        <v>346.2</v>
      </c>
      <c r="K10" s="1">
        <v>345.2</v>
      </c>
      <c r="M10" s="2">
        <f t="shared" si="1"/>
        <v>348.80999999999995</v>
      </c>
      <c r="N10" s="3">
        <f t="shared" si="0"/>
        <v>1744.0499999999997</v>
      </c>
      <c r="O10" s="4">
        <f t="shared" si="2"/>
        <v>0.2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F26" sqref="F26"/>
    </sheetView>
  </sheetViews>
  <sheetFormatPr defaultColWidth="9.140625" defaultRowHeight="12.75"/>
  <cols>
    <col min="4" max="4" width="8.421875" style="0" bestFit="1" customWidth="1"/>
  </cols>
  <sheetData>
    <row r="1" ht="12.75">
      <c r="A1" t="s">
        <v>7</v>
      </c>
    </row>
    <row r="2" ht="12.75">
      <c r="J2" t="s">
        <v>29</v>
      </c>
    </row>
    <row r="3" spans="1:10" ht="12.75">
      <c r="A3" t="s">
        <v>8</v>
      </c>
      <c r="B3" t="s">
        <v>9</v>
      </c>
      <c r="C3">
        <v>132.5</v>
      </c>
      <c r="D3" t="s">
        <v>13</v>
      </c>
      <c r="F3" t="s">
        <v>16</v>
      </c>
      <c r="G3">
        <v>8.314413</v>
      </c>
      <c r="H3" t="s">
        <v>17</v>
      </c>
      <c r="J3" s="6"/>
    </row>
    <row r="4" spans="2:6" ht="12.75">
      <c r="B4" t="s">
        <v>10</v>
      </c>
      <c r="C4">
        <f>37.2*100000</f>
        <v>3720000.0000000005</v>
      </c>
      <c r="D4" t="s">
        <v>25</v>
      </c>
      <c r="F4" t="s">
        <v>18</v>
      </c>
    </row>
    <row r="5" spans="2:6" ht="12.75">
      <c r="B5" t="s">
        <v>11</v>
      </c>
      <c r="C5">
        <v>0.0934</v>
      </c>
      <c r="D5" t="s">
        <v>14</v>
      </c>
      <c r="F5" t="s">
        <v>22</v>
      </c>
    </row>
    <row r="6" spans="2:4" ht="12.75">
      <c r="B6" t="s">
        <v>12</v>
      </c>
      <c r="C6">
        <v>28.96</v>
      </c>
      <c r="D6" t="s">
        <v>15</v>
      </c>
    </row>
    <row r="8" ht="12.75">
      <c r="E8" t="s">
        <v>21</v>
      </c>
    </row>
    <row r="10" spans="2:13" ht="12.75">
      <c r="B10" t="s">
        <v>19</v>
      </c>
      <c r="E10">
        <f>27*G3^2*C3^2/(64*C4)</f>
        <v>0.137637188729952</v>
      </c>
      <c r="G10" t="str">
        <f>Blad1!$A$2</f>
        <v>temp (oC)</v>
      </c>
      <c r="H10">
        <f>Blad1!$D$2</f>
        <v>26.4</v>
      </c>
      <c r="J10" t="s">
        <v>26</v>
      </c>
      <c r="K10">
        <f>20*10^-3/22.4</f>
        <v>0.0008928571428571429</v>
      </c>
      <c r="L10" t="s">
        <v>27</v>
      </c>
      <c r="M10" t="s">
        <v>28</v>
      </c>
    </row>
    <row r="11" spans="2:12" ht="12.75">
      <c r="B11" t="s">
        <v>20</v>
      </c>
      <c r="E11">
        <f>G3*C3/(8*C4)</f>
        <v>3.701813583669355E-05</v>
      </c>
      <c r="G11" t="s">
        <v>24</v>
      </c>
      <c r="H11">
        <f>273.15+H10</f>
        <v>299.54999999999995</v>
      </c>
      <c r="J11" t="s">
        <v>31</v>
      </c>
      <c r="K11">
        <f>20/1000/1000</f>
        <v>2E-05</v>
      </c>
      <c r="L11" t="s">
        <v>32</v>
      </c>
    </row>
    <row r="14" spans="1:6" ht="12.75">
      <c r="A14" t="s">
        <v>33</v>
      </c>
      <c r="B14" t="s">
        <v>30</v>
      </c>
      <c r="C14" t="s">
        <v>34</v>
      </c>
      <c r="D14" t="s">
        <v>23</v>
      </c>
      <c r="E14" t="s">
        <v>35</v>
      </c>
      <c r="F14" t="s">
        <v>36</v>
      </c>
    </row>
    <row r="15" spans="1:6" ht="12.75">
      <c r="A15" s="2">
        <f>Blad1!$M4</f>
        <v>97.78999999999999</v>
      </c>
      <c r="B15">
        <f>A15*1000</f>
        <v>97789.99999999999</v>
      </c>
      <c r="C15">
        <f>Blad1!$A4</f>
        <v>20</v>
      </c>
      <c r="D15" s="5">
        <f>C15/1000/1000</f>
        <v>2E-05</v>
      </c>
      <c r="E15" s="7">
        <f>D15*B15</f>
        <v>1.9557999999999998</v>
      </c>
      <c r="F15" s="7">
        <f>(B15+$E$10*($K$10/D15)^2)*(D15/$K$10-$E$11)</f>
        <v>2193.0103594497386</v>
      </c>
    </row>
    <row r="16" spans="1:6" ht="12.75">
      <c r="A16" s="2">
        <f>Blad1!$M5</f>
        <v>112.26000000000002</v>
      </c>
      <c r="B16">
        <f>A16*1000</f>
        <v>112260.00000000001</v>
      </c>
      <c r="C16">
        <f>Blad1!$A5</f>
        <v>17.5</v>
      </c>
      <c r="D16" s="5">
        <f>C16/1000/1000</f>
        <v>1.7500000000000002E-05</v>
      </c>
      <c r="E16" s="7">
        <f>D16*B16</f>
        <v>1.9645500000000005</v>
      </c>
      <c r="F16" s="7">
        <f>(B16+$E$10*($K$10/D16)^2)*(D16/$K$10-$E$11)</f>
        <v>2203.149386727571</v>
      </c>
    </row>
    <row r="17" spans="1:6" ht="12.75">
      <c r="A17" s="2">
        <f>Blad1!$M6</f>
        <v>128.66000000000003</v>
      </c>
      <c r="B17">
        <f>A17*1000</f>
        <v>128660.00000000003</v>
      </c>
      <c r="C17">
        <f>Blad1!$A6</f>
        <v>15</v>
      </c>
      <c r="D17" s="5">
        <f>C17/1000/1000</f>
        <v>1.4999999999999999E-05</v>
      </c>
      <c r="E17" s="7">
        <f>D17*B17</f>
        <v>1.9299000000000002</v>
      </c>
      <c r="F17" s="7">
        <f>(B17+$E$10*($K$10/D17)^2)*(D17/$K$10-$E$11)</f>
        <v>2164.899884180505</v>
      </c>
    </row>
    <row r="18" spans="1:6" ht="12.75">
      <c r="A18" s="2">
        <f>Blad1!$M7</f>
        <v>151.57999999999998</v>
      </c>
      <c r="B18">
        <f>A18*1000</f>
        <v>151579.99999999997</v>
      </c>
      <c r="C18">
        <f>Blad1!$A7</f>
        <v>12.5</v>
      </c>
      <c r="D18" s="5">
        <f>C18/1000/1000</f>
        <v>1.25E-05</v>
      </c>
      <c r="E18" s="7">
        <f>D18*B18</f>
        <v>1.8947499999999997</v>
      </c>
      <c r="F18" s="7">
        <f>(B18+$E$10*($K$10/D18)^2)*(D18/$K$10-$E$11)</f>
        <v>2126.314023470234</v>
      </c>
    </row>
    <row r="19" spans="1:6" ht="12.75">
      <c r="A19" s="2">
        <f>Blad1!$M8</f>
        <v>186.39</v>
      </c>
      <c r="B19">
        <f>A19*1000</f>
        <v>186390</v>
      </c>
      <c r="C19">
        <f>Blad1!$A8</f>
        <v>10</v>
      </c>
      <c r="D19" s="5">
        <f>C19/1000/1000</f>
        <v>1E-05</v>
      </c>
      <c r="E19" s="7">
        <f>D19*B19</f>
        <v>1.8639000000000001</v>
      </c>
      <c r="F19" s="7">
        <f>(B19+$E$10*($K$10/D19)^2)*(D19/$K$10-$E$11)</f>
        <v>2092.916606766205</v>
      </c>
    </row>
    <row r="20" spans="1:6" ht="12.75">
      <c r="A20" s="2">
        <f>Blad1!$M9</f>
        <v>235.78999999999996</v>
      </c>
      <c r="B20">
        <f>A20*1000</f>
        <v>235789.99999999997</v>
      </c>
      <c r="C20">
        <f>Blad1!$A9</f>
        <v>7.5</v>
      </c>
      <c r="D20" s="5">
        <f>C20/1000/1000</f>
        <v>7.499999999999999E-06</v>
      </c>
      <c r="E20" s="7">
        <f>D20*B20</f>
        <v>1.7684249999999997</v>
      </c>
      <c r="F20" s="7">
        <f>(B20+$E$10*($K$10/D20)^2)*(D20/$K$10-$E$11)</f>
        <v>1988.2206642893732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Ruud.Herold</cp:lastModifiedBy>
  <dcterms:created xsi:type="dcterms:W3CDTF">2004-07-20T21:40:06Z</dcterms:created>
  <dcterms:modified xsi:type="dcterms:W3CDTF">2004-07-26T19:45:28Z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