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695" windowHeight="6555" activeTab="2"/>
  </bookViews>
  <sheets>
    <sheet name="calc (3)" sheetId="1" r:id="rId1"/>
    <sheet name="NH3(1M)" sheetId="2" r:id="rId2"/>
    <sheet name="NH3" sheetId="3" r:id="rId3"/>
  </sheets>
  <definedNames/>
  <calcPr fullCalcOnLoad="1"/>
</workbook>
</file>

<file path=xl/sharedStrings.xml><?xml version="1.0" encoding="utf-8"?>
<sst xmlns="http://schemas.openxmlformats.org/spreadsheetml/2006/main" count="27" uniqueCount="18">
  <si>
    <t>Voor de oplosbaarheidsvergelijking hebben we afgeleid.</t>
  </si>
  <si>
    <t>pH</t>
  </si>
  <si>
    <t>pOH</t>
  </si>
  <si>
    <t>y</t>
  </si>
  <si>
    <t>Kb</t>
  </si>
  <si>
    <t>K1</t>
  </si>
  <si>
    <t>K2</t>
  </si>
  <si>
    <t>=</t>
  </si>
  <si>
    <t xml:space="preserve">S </t>
  </si>
  <si>
    <t>c NH3</t>
  </si>
  <si>
    <t>M</t>
  </si>
  <si>
    <t>[NH3]</t>
  </si>
  <si>
    <t>[Ag+]</t>
  </si>
  <si>
    <t>[Ag(NH3)+]</t>
  </si>
  <si>
    <t>[Ag(NH3)2+]</t>
  </si>
  <si>
    <t>Som Ag</t>
  </si>
  <si>
    <t>met:</t>
  </si>
  <si>
    <r>
      <t>pH</t>
    </r>
    <r>
      <rPr>
        <sz val="10"/>
        <rFont val="Arial"/>
        <family val="0"/>
      </rPr>
      <t>/</t>
    </r>
    <r>
      <rPr>
        <sz val="10"/>
        <color indexed="42"/>
        <rFont val="Arial"/>
        <family val="2"/>
      </rPr>
      <t>[NH3]</t>
    </r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</si>
</sst>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000E+00"/>
    <numFmt numFmtId="169" formatCode="0.00000E+00"/>
    <numFmt numFmtId="170" formatCode="0.0000E+00"/>
    <numFmt numFmtId="171" formatCode="0.000E+00"/>
    <numFmt numFmtId="172" formatCode="0E+00"/>
    <numFmt numFmtId="173" formatCode="0.0E+00"/>
  </numFmts>
  <fonts count="23">
    <font>
      <sz val="10"/>
      <name val="Arial"/>
      <family val="0"/>
    </font>
    <font>
      <sz val="10"/>
      <color indexed="43"/>
      <name val="Arial"/>
      <family val="2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b/>
      <sz val="19.25"/>
      <name val="Arial"/>
      <family val="2"/>
    </font>
    <font>
      <b/>
      <vertAlign val="subscript"/>
      <sz val="19.25"/>
      <name val="Arial"/>
      <family val="2"/>
    </font>
    <font>
      <b/>
      <sz val="18"/>
      <name val="Arial"/>
      <family val="2"/>
    </font>
    <font>
      <b/>
      <vertAlign val="subscript"/>
      <sz val="18"/>
      <name val="Arial"/>
      <family val="2"/>
    </font>
    <font>
      <b/>
      <vertAlign val="superscript"/>
      <sz val="18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sz val="11.25"/>
      <name val="Arial"/>
      <family val="0"/>
    </font>
    <font>
      <sz val="12"/>
      <name val="Arial"/>
      <family val="0"/>
    </font>
    <font>
      <sz val="10.25"/>
      <name val="Arial"/>
      <family val="2"/>
    </font>
    <font>
      <b/>
      <sz val="10.25"/>
      <name val="Arial"/>
      <family val="2"/>
    </font>
    <font>
      <sz val="10"/>
      <color indexed="42"/>
      <name val="Arial"/>
      <family val="2"/>
    </font>
    <font>
      <sz val="10"/>
      <color indexed="13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sz val="18.25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1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1" fontId="0" fillId="2" borderId="5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1" fillId="4" borderId="1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5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7" xfId="0" applyFill="1" applyBorder="1" applyAlignment="1">
      <alignment/>
    </xf>
    <xf numFmtId="0" fontId="0" fillId="5" borderId="18" xfId="0" applyFill="1" applyBorder="1" applyAlignment="1">
      <alignment/>
    </xf>
    <xf numFmtId="0" fontId="17" fillId="4" borderId="18" xfId="0" applyFont="1" applyFill="1" applyBorder="1" applyAlignment="1">
      <alignment/>
    </xf>
    <xf numFmtId="11" fontId="0" fillId="0" borderId="16" xfId="0" applyNumberFormat="1" applyFill="1" applyBorder="1" applyAlignment="1">
      <alignment/>
    </xf>
    <xf numFmtId="11" fontId="0" fillId="0" borderId="17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0275"/>
          <c:w val="0.86"/>
          <c:h val="0.95025"/>
        </c:manualLayout>
      </c:layout>
      <c:scatterChart>
        <c:scatterStyle val="lineMarker"/>
        <c:varyColors val="0"/>
        <c:ser>
          <c:idx val="1"/>
          <c:order val="0"/>
          <c:tx>
            <c:v>[Ag+]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 (3)'!$A$12:$A$27</c:f>
              <c:numCache/>
            </c:numRef>
          </c:xVal>
          <c:yVal>
            <c:numRef>
              <c:f>'calc (3)'!$B$12:$B$27</c:f>
              <c:numCache/>
            </c:numRef>
          </c:yVal>
          <c:smooth val="1"/>
        </c:ser>
        <c:ser>
          <c:idx val="2"/>
          <c:order val="1"/>
          <c:tx>
            <c:v>[Ag(NH3)+]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 (3)'!$A$12:$A$27</c:f>
              <c:numCache/>
            </c:numRef>
          </c:xVal>
          <c:yVal>
            <c:numRef>
              <c:f>'calc (3)'!$C$12:$C$27</c:f>
              <c:numCache/>
            </c:numRef>
          </c:yVal>
          <c:smooth val="0"/>
        </c:ser>
        <c:axId val="56329200"/>
        <c:axId val="51786033"/>
      </c:scatterChart>
      <c:scatterChart>
        <c:scatterStyle val="lineMarker"/>
        <c:varyColors val="0"/>
        <c:ser>
          <c:idx val="3"/>
          <c:order val="2"/>
          <c:tx>
            <c:v>[Ag(NH3)2+]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 (3)'!$A$12:$A$27</c:f>
              <c:numCache/>
            </c:numRef>
          </c:xVal>
          <c:yVal>
            <c:numRef>
              <c:f>'calc (3)'!$D$12:$D$27</c:f>
              <c:numCache/>
            </c:numRef>
          </c:yVal>
          <c:smooth val="1"/>
        </c:ser>
        <c:axId val="48670110"/>
        <c:axId val="42671303"/>
      </c:scatterChart>
      <c:valAx>
        <c:axId val="5632920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[NH3]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1786033"/>
        <c:crosses val="autoZero"/>
        <c:crossBetween val="midCat"/>
        <c:dispUnits/>
      </c:valAx>
      <c:valAx>
        <c:axId val="517860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[Ag+] ; [Ag(NH3)+]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6329200"/>
        <c:crossesAt val="1E-06"/>
        <c:crossBetween val="midCat"/>
        <c:dispUnits/>
      </c:valAx>
      <c:valAx>
        <c:axId val="48670110"/>
        <c:scaling>
          <c:logBase val="10"/>
          <c:orientation val="minMax"/>
        </c:scaling>
        <c:axPos val="b"/>
        <c:delete val="1"/>
        <c:majorTickMark val="in"/>
        <c:minorTickMark val="none"/>
        <c:tickLblPos val="nextTo"/>
        <c:crossAx val="42671303"/>
        <c:crosses val="max"/>
        <c:crossBetween val="midCat"/>
        <c:dispUnits/>
      </c:valAx>
      <c:valAx>
        <c:axId val="426713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[Ag(NH3)2+]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867011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85"/>
          <c:y val="0.08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Existentiegebied NH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/NH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4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+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46"/>
          <c:w val="0.9115"/>
          <c:h val="0.772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'NH3(1M)'!$A$11:$A$39</c:f>
              <c:numCache/>
            </c:numRef>
          </c:xVal>
          <c:yVal>
            <c:numRef>
              <c:f>'NH3(1M)'!$D$11:$D$39</c:f>
              <c:numCache/>
            </c:numRef>
          </c:yVal>
          <c:smooth val="1"/>
        </c:ser>
        <c:axId val="41160444"/>
        <c:axId val="40280653"/>
      </c:scatterChart>
      <c:valAx>
        <c:axId val="41160444"/>
        <c:scaling>
          <c:orientation val="minMax"/>
          <c:max val="1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280653"/>
        <c:crosses val="autoZero"/>
        <c:crossBetween val="midCat"/>
        <c:dispUnits/>
      </c:valAx>
      <c:valAx>
        <c:axId val="40280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[NH3]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1604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existentiegebied NH3</a:t>
            </a:r>
          </a:p>
        </c:rich>
      </c:tx>
      <c:layout>
        <c:manualLayout>
          <c:xMode val="factor"/>
          <c:yMode val="factor"/>
          <c:x val="-0.3545"/>
          <c:y val="-0.0125"/>
        </c:manualLayout>
      </c:layout>
      <c:spPr>
        <a:noFill/>
        <a:ln>
          <a:noFill/>
        </a:ln>
      </c:spPr>
    </c:title>
    <c:view3D>
      <c:rotX val="15"/>
      <c:rotY val="300"/>
      <c:depthPercent val="100"/>
      <c:rAngAx val="0"/>
      <c:perspective val="30"/>
    </c:view3D>
    <c:plotArea>
      <c:layout>
        <c:manualLayout>
          <c:xMode val="edge"/>
          <c:yMode val="edge"/>
          <c:x val="0.01525"/>
          <c:y val="0.04475"/>
          <c:w val="0.98325"/>
          <c:h val="0.9555"/>
        </c:manualLayout>
      </c:layout>
      <c:surface3DChart>
        <c:ser>
          <c:idx val="0"/>
          <c:order val="0"/>
          <c:tx>
            <c:strRef>
              <c:f>NH3!$A$5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NH3!$B$4:$Q$4</c:f>
              <c:numCache/>
            </c:numRef>
          </c:cat>
          <c:val>
            <c:numRef>
              <c:f>NH3!$B$5:$Q$5</c:f>
              <c:numCache/>
            </c:numRef>
          </c:val>
        </c:ser>
        <c:ser>
          <c:idx val="1"/>
          <c:order val="1"/>
          <c:tx>
            <c:strRef>
              <c:f>NH3!$A$6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NH3!$B$4:$Q$4</c:f>
              <c:numCache/>
            </c:numRef>
          </c:cat>
          <c:val>
            <c:numRef>
              <c:f>NH3!$B$6:$Q$6</c:f>
              <c:numCache/>
            </c:numRef>
          </c:val>
        </c:ser>
        <c:ser>
          <c:idx val="2"/>
          <c:order val="2"/>
          <c:tx>
            <c:strRef>
              <c:f>NH3!$A$7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NH3!$B$4:$Q$4</c:f>
              <c:numCache/>
            </c:numRef>
          </c:cat>
          <c:val>
            <c:numRef>
              <c:f>NH3!$B$7:$Q$7</c:f>
              <c:numCache/>
            </c:numRef>
          </c:val>
        </c:ser>
        <c:ser>
          <c:idx val="3"/>
          <c:order val="3"/>
          <c:tx>
            <c:strRef>
              <c:f>NH3!$A$8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NH3!$B$4:$Q$4</c:f>
              <c:numCache/>
            </c:numRef>
          </c:cat>
          <c:val>
            <c:numRef>
              <c:f>NH3!$B$8:$Q$8</c:f>
              <c:numCache/>
            </c:numRef>
          </c:val>
        </c:ser>
        <c:ser>
          <c:idx val="4"/>
          <c:order val="4"/>
          <c:tx>
            <c:strRef>
              <c:f>NH3!$A$9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NH3!$B$4:$Q$4</c:f>
              <c:numCache/>
            </c:numRef>
          </c:cat>
          <c:val>
            <c:numRef>
              <c:f>NH3!$B$9:$Q$9</c:f>
              <c:numCache/>
            </c:numRef>
          </c:val>
        </c:ser>
        <c:ser>
          <c:idx val="5"/>
          <c:order val="5"/>
          <c:tx>
            <c:strRef>
              <c:f>NH3!$A$10</c:f>
              <c:strCache>
                <c:ptCount val="1"/>
                <c:pt idx="0">
                  <c:v>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NH3!$B$4:$Q$4</c:f>
              <c:numCache/>
            </c:numRef>
          </c:cat>
          <c:val>
            <c:numRef>
              <c:f>NH3!$B$10:$Q$10</c:f>
              <c:numCache/>
            </c:numRef>
          </c:val>
        </c:ser>
        <c:ser>
          <c:idx val="6"/>
          <c:order val="6"/>
          <c:tx>
            <c:strRef>
              <c:f>NH3!$A$11</c:f>
              <c:strCache>
                <c:ptCount val="1"/>
                <c:pt idx="0">
                  <c:v>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NH3!$B$4:$Q$4</c:f>
              <c:numCache/>
            </c:numRef>
          </c:cat>
          <c:val>
            <c:numRef>
              <c:f>NH3!$B$11:$Q$11</c:f>
              <c:numCache/>
            </c:numRef>
          </c:val>
        </c:ser>
        <c:ser>
          <c:idx val="7"/>
          <c:order val="7"/>
          <c:tx>
            <c:strRef>
              <c:f>NH3!$A$12</c:f>
              <c:strCache>
                <c:ptCount val="1"/>
                <c:pt idx="0">
                  <c:v>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NH3!$B$4:$Q$4</c:f>
              <c:numCache/>
            </c:numRef>
          </c:cat>
          <c:val>
            <c:numRef>
              <c:f>NH3!$B$12:$Q$12</c:f>
              <c:numCache/>
            </c:numRef>
          </c:val>
        </c:ser>
        <c:ser>
          <c:idx val="8"/>
          <c:order val="8"/>
          <c:tx>
            <c:strRef>
              <c:f>NH3!$A$13</c:f>
              <c:strCache>
                <c:ptCount val="1"/>
                <c:pt idx="0">
                  <c:v>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NH3!$B$4:$Q$4</c:f>
              <c:numCache/>
            </c:numRef>
          </c:cat>
          <c:val>
            <c:numRef>
              <c:f>NH3!$B$13:$Q$13</c:f>
              <c:numCache/>
            </c:numRef>
          </c:val>
        </c:ser>
        <c:ser>
          <c:idx val="9"/>
          <c:order val="9"/>
          <c:tx>
            <c:strRef>
              <c:f>NH3!$A$14</c:f>
              <c:strCache>
                <c:ptCount val="1"/>
                <c:pt idx="0">
                  <c:v>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NH3!$B$4:$Q$4</c:f>
              <c:numCache/>
            </c:numRef>
          </c:cat>
          <c:val>
            <c:numRef>
              <c:f>NH3!$B$14:$Q$14</c:f>
              <c:numCache/>
            </c:numRef>
          </c:val>
        </c:ser>
        <c:ser>
          <c:idx val="10"/>
          <c:order val="10"/>
          <c:tx>
            <c:strRef>
              <c:f>NH3!$A$15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NH3!$B$4:$Q$4</c:f>
              <c:numCache/>
            </c:numRef>
          </c:cat>
          <c:val>
            <c:numRef>
              <c:f>NH3!$B$15:$Q$15</c:f>
              <c:numCache/>
            </c:numRef>
          </c:val>
        </c:ser>
        <c:ser>
          <c:idx val="11"/>
          <c:order val="11"/>
          <c:tx>
            <c:strRef>
              <c:f>NH3!$A$16</c:f>
              <c:strCache>
                <c:ptCount val="1"/>
                <c:pt idx="0">
                  <c:v>11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NH3!$B$4:$Q$4</c:f>
              <c:numCache/>
            </c:numRef>
          </c:cat>
          <c:val>
            <c:numRef>
              <c:f>NH3!$B$16:$Q$16</c:f>
              <c:numCache/>
            </c:numRef>
          </c:val>
        </c:ser>
        <c:ser>
          <c:idx val="12"/>
          <c:order val="12"/>
          <c:tx>
            <c:strRef>
              <c:f>NH3!$A$17</c:f>
              <c:strCache>
                <c:ptCount val="1"/>
                <c:pt idx="0">
                  <c:v>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NH3!$B$4:$Q$4</c:f>
              <c:numCache/>
            </c:numRef>
          </c:cat>
          <c:val>
            <c:numRef>
              <c:f>NH3!$B$17:$Q$17</c:f>
              <c:numCache/>
            </c:numRef>
          </c:val>
        </c:ser>
        <c:ser>
          <c:idx val="13"/>
          <c:order val="13"/>
          <c:tx>
            <c:strRef>
              <c:f>NH3!$A$18</c:f>
              <c:strCache>
                <c:ptCount val="1"/>
                <c:pt idx="0">
                  <c:v>13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NH3!$B$4:$Q$4</c:f>
              <c:numCache/>
            </c:numRef>
          </c:cat>
          <c:val>
            <c:numRef>
              <c:f>NH3!$B$18:$Q$18</c:f>
              <c:numCache/>
            </c:numRef>
          </c:val>
        </c:ser>
        <c:ser>
          <c:idx val="14"/>
          <c:order val="14"/>
          <c:tx>
            <c:strRef>
              <c:f>NH3!$A$19</c:f>
              <c:strCache>
                <c:ptCount val="1"/>
                <c:pt idx="0">
                  <c:v>14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NH3!$B$4:$Q$4</c:f>
              <c:numCache/>
            </c:numRef>
          </c:cat>
          <c:val>
            <c:numRef>
              <c:f>NH3!$B$19:$Q$19</c:f>
              <c:numCache/>
            </c:numRef>
          </c:val>
        </c:ser>
        <c:axId val="690058"/>
        <c:axId val="31052611"/>
        <c:axId val="55190216"/>
      </c:surface3DChart>
      <c:catAx>
        <c:axId val="690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cNH3</a:t>
                </a:r>
              </a:p>
            </c:rich>
          </c:tx>
          <c:layout>
            <c:manualLayout>
              <c:xMode val="factor"/>
              <c:yMode val="factor"/>
              <c:x val="-0.126"/>
              <c:y val="0.0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1052611"/>
        <c:crosses val="autoZero"/>
        <c:auto val="1"/>
        <c:lblOffset val="100"/>
        <c:noMultiLvlLbl val="0"/>
      </c:catAx>
      <c:valAx>
        <c:axId val="310526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[NH3]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9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90058"/>
        <c:crossesAt val="1"/>
        <c:crossBetween val="between"/>
        <c:dispUnits/>
      </c:valAx>
      <c:serAx>
        <c:axId val="55190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0.05875"/>
              <c:y val="-0.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1052611"/>
        <c:crosses val="autoZero"/>
        <c:tickLblSkip val="14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613"/>
          <c:w val="0.20675"/>
          <c:h val="0.3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6</xdr:row>
      <xdr:rowOff>19050</xdr:rowOff>
    </xdr:from>
    <xdr:to>
      <xdr:col>13</xdr:col>
      <xdr:colOff>342900</xdr:colOff>
      <xdr:row>27</xdr:row>
      <xdr:rowOff>47625</xdr:rowOff>
    </xdr:to>
    <xdr:graphicFrame>
      <xdr:nvGraphicFramePr>
        <xdr:cNvPr id="1" name="Chart 4"/>
        <xdr:cNvGraphicFramePr/>
      </xdr:nvGraphicFramePr>
      <xdr:xfrm>
        <a:off x="3552825" y="1019175"/>
        <a:ext cx="52197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95250</xdr:colOff>
      <xdr:row>5</xdr:row>
      <xdr:rowOff>38100</xdr:rowOff>
    </xdr:from>
    <xdr:to>
      <xdr:col>4</xdr:col>
      <xdr:colOff>571500</xdr:colOff>
      <xdr:row>7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76300"/>
          <a:ext cx="3048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0.8205</cdr:x>
      <cdr:y>0.4665</cdr:y>
    </cdr:from>
    <cdr:to>
      <cdr:x>0.9595</cdr:x>
      <cdr:y>0.66775</cdr:y>
    </cdr:to>
    <cdr:sp>
      <cdr:nvSpPr>
        <cdr:cNvPr id="1" name="TextBox 1"/>
        <cdr:cNvSpPr txBox="1">
          <a:spLocks noChangeArrowheads="1"/>
        </cdr:cNvSpPr>
      </cdr:nvSpPr>
      <cdr:spPr>
        <a:xfrm>
          <a:off x="4086225" y="1800225"/>
          <a:ext cx="695325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925" b="1" i="0" u="none" baseline="0">
              <a:latin typeface="Arial"/>
              <a:ea typeface="Arial"/>
              <a:cs typeface="Arial"/>
            </a:rPr>
            <a:t>NH</a:t>
          </a:r>
          <a:r>
            <a:rPr lang="en-US" cap="none" sz="1925" b="1" i="0" u="none" baseline="-2500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0.27475</cdr:x>
      <cdr:y>0.31</cdr:y>
    </cdr:from>
    <cdr:to>
      <cdr:x>0.39875</cdr:x>
      <cdr:y>0.4135</cdr:y>
    </cdr:to>
    <cdr:sp>
      <cdr:nvSpPr>
        <cdr:cNvPr id="2" name="TextBox 2"/>
        <cdr:cNvSpPr txBox="1">
          <a:spLocks noChangeArrowheads="1"/>
        </cdr:cNvSpPr>
      </cdr:nvSpPr>
      <cdr:spPr>
        <a:xfrm>
          <a:off x="1362075" y="1190625"/>
          <a:ext cx="6191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NH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4</a:t>
          </a:r>
          <a:r>
            <a:rPr lang="en-US" cap="none" sz="1800" b="1" i="0" u="none" baseline="30000">
              <a:latin typeface="Arial"/>
              <a:ea typeface="Arial"/>
              <a:cs typeface="Arial"/>
            </a:rPr>
            <a:t>+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19050</xdr:rowOff>
    </xdr:from>
    <xdr:to>
      <xdr:col>12</xdr:col>
      <xdr:colOff>504825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2371725" y="1495425"/>
        <a:ext cx="49911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5</xdr:row>
      <xdr:rowOff>66675</xdr:rowOff>
    </xdr:from>
    <xdr:to>
      <xdr:col>14</xdr:col>
      <xdr:colOff>342900</xdr:colOff>
      <xdr:row>29</xdr:row>
      <xdr:rowOff>95250</xdr:rowOff>
    </xdr:to>
    <xdr:graphicFrame>
      <xdr:nvGraphicFramePr>
        <xdr:cNvPr id="1" name="Chart 2"/>
        <xdr:cNvGraphicFramePr/>
      </xdr:nvGraphicFramePr>
      <xdr:xfrm>
        <a:off x="2581275" y="904875"/>
        <a:ext cx="57531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4">
      <selection activeCell="A11" sqref="A11:A27"/>
    </sheetView>
  </sheetViews>
  <sheetFormatPr defaultColWidth="9.140625" defaultRowHeight="12.75"/>
  <cols>
    <col min="2" max="2" width="7.8515625" style="0" customWidth="1"/>
    <col min="3" max="3" width="12.140625" style="0" bestFit="1" customWidth="1"/>
    <col min="4" max="11" width="9.421875" style="0" bestFit="1" customWidth="1"/>
    <col min="12" max="12" width="12.421875" style="0" bestFit="1" customWidth="1"/>
    <col min="13" max="15" width="9.421875" style="0" bestFit="1" customWidth="1"/>
  </cols>
  <sheetData>
    <row r="1" spans="1:15" ht="13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8" t="s">
        <v>4</v>
      </c>
      <c r="K1" s="9" t="s">
        <v>7</v>
      </c>
      <c r="L1" s="10">
        <f>10^(-4.8)</f>
        <v>1.584893192461113E-05</v>
      </c>
      <c r="M1" s="1"/>
      <c r="N1" s="1"/>
      <c r="O1" s="1"/>
    </row>
    <row r="2" spans="2:15" ht="12.75">
      <c r="B2" s="1"/>
      <c r="C2" s="1"/>
      <c r="D2" s="1"/>
      <c r="E2" s="1"/>
      <c r="F2" s="1"/>
      <c r="G2" s="1"/>
      <c r="H2" s="1"/>
      <c r="I2" s="1"/>
      <c r="J2" s="2" t="s">
        <v>5</v>
      </c>
      <c r="K2" s="3" t="s">
        <v>7</v>
      </c>
      <c r="L2" s="4">
        <f>10^3.3</f>
        <v>1995.2623149688804</v>
      </c>
      <c r="M2" s="1"/>
      <c r="N2" s="1"/>
      <c r="O2" s="1"/>
    </row>
    <row r="3" spans="1:15" ht="13.5" thickBot="1">
      <c r="A3" s="1"/>
      <c r="B3" s="1"/>
      <c r="C3" s="1"/>
      <c r="D3" s="1"/>
      <c r="E3" s="1"/>
      <c r="F3" s="1"/>
      <c r="G3" s="1"/>
      <c r="H3" s="1"/>
      <c r="I3" s="1"/>
      <c r="J3" s="5" t="s">
        <v>6</v>
      </c>
      <c r="K3" s="6" t="s">
        <v>7</v>
      </c>
      <c r="L3" s="7">
        <f>10^3.9</f>
        <v>7943.282347242815</v>
      </c>
      <c r="M3" s="1"/>
      <c r="N3" s="1"/>
      <c r="O3" s="1"/>
    </row>
    <row r="4" spans="1:15" ht="13.5" thickBot="1">
      <c r="A4" s="1"/>
      <c r="B4" s="1"/>
      <c r="C4" s="1"/>
      <c r="D4" s="1"/>
      <c r="E4" s="1"/>
      <c r="F4" s="1"/>
      <c r="G4" s="1"/>
      <c r="H4" s="1"/>
      <c r="I4" s="1"/>
      <c r="J4" s="8" t="s">
        <v>8</v>
      </c>
      <c r="K4" s="9" t="s">
        <v>7</v>
      </c>
      <c r="L4" s="10">
        <f>10^-10</f>
        <v>1E-10</v>
      </c>
      <c r="M4" s="1"/>
      <c r="N4" s="1"/>
      <c r="O4" s="1"/>
    </row>
    <row r="5" spans="1:15" ht="12.75">
      <c r="A5" s="1" t="s">
        <v>16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ht="13.5" thickBot="1"/>
    <row r="11" spans="1:5" ht="12.75">
      <c r="A11" s="13" t="s">
        <v>11</v>
      </c>
      <c r="B11" s="16" t="s">
        <v>12</v>
      </c>
      <c r="C11" s="16" t="s">
        <v>13</v>
      </c>
      <c r="D11" s="16" t="s">
        <v>14</v>
      </c>
      <c r="E11" s="19" t="s">
        <v>15</v>
      </c>
    </row>
    <row r="12" spans="1:5" ht="12.75">
      <c r="A12" s="11">
        <v>0</v>
      </c>
      <c r="B12" s="17">
        <f>SQRT($L$4/(1+$L$2*A12+$L$2*$L$3*A12*A12))</f>
        <v>1E-05</v>
      </c>
      <c r="C12" s="17">
        <f>$L$2*B12*A12</f>
        <v>0</v>
      </c>
      <c r="D12" s="17">
        <f>$L$2*$L$3*B12*A12*A12</f>
        <v>0</v>
      </c>
      <c r="E12" s="14">
        <f>D12+C12+B12</f>
        <v>1E-05</v>
      </c>
    </row>
    <row r="13" spans="1:5" ht="12.75">
      <c r="A13" s="11">
        <v>1E-06</v>
      </c>
      <c r="B13" s="17">
        <f aca="true" t="shared" si="0" ref="B13:B26">SQRT($L$4/(1+$L$2*A13+$L$2*$L$3*A13*A13))</f>
        <v>9.989959585522869E-06</v>
      </c>
      <c r="C13" s="17">
        <f aca="true" t="shared" si="1" ref="C13:C23">$L$2*B13*A13</f>
        <v>1.9932589889055915E-08</v>
      </c>
      <c r="D13" s="17">
        <f aca="true" t="shared" si="2" ref="D13:D23">$L$2*$L$3*B13*A13*A13</f>
        <v>1.5833018940056848E-10</v>
      </c>
      <c r="E13" s="14">
        <f aca="true" t="shared" si="3" ref="E13:E23">D13+C13+B13</f>
        <v>1.0010050505601324E-05</v>
      </c>
    </row>
    <row r="14" spans="1:5" ht="12.75">
      <c r="A14" s="11">
        <v>5E-06</v>
      </c>
      <c r="B14" s="17">
        <f t="shared" si="0"/>
        <v>9.94853733011925E-06</v>
      </c>
      <c r="C14" s="17">
        <f t="shared" si="1"/>
        <v>9.92497081192403E-08</v>
      </c>
      <c r="D14" s="17">
        <f t="shared" si="2"/>
        <v>3.941842272362817E-09</v>
      </c>
      <c r="E14" s="14">
        <f t="shared" si="3"/>
        <v>1.0051728880510854E-05</v>
      </c>
    </row>
    <row r="15" spans="1:5" ht="12.75">
      <c r="A15" s="11">
        <v>1E-05</v>
      </c>
      <c r="B15" s="17">
        <f t="shared" si="0"/>
        <v>9.894021267463816E-06</v>
      </c>
      <c r="C15" s="17">
        <f t="shared" si="1"/>
        <v>1.9741167778471193E-07</v>
      </c>
      <c r="D15" s="17">
        <f t="shared" si="2"/>
        <v>1.568096695286889E-08</v>
      </c>
      <c r="E15" s="14">
        <f t="shared" si="3"/>
        <v>1.0107113912201396E-05</v>
      </c>
    </row>
    <row r="16" spans="1:5" ht="12.75">
      <c r="A16" s="11">
        <v>5E-05</v>
      </c>
      <c r="B16" s="17">
        <f t="shared" si="0"/>
        <v>9.368383623662314E-06</v>
      </c>
      <c r="C16" s="17">
        <f t="shared" si="1"/>
        <v>9.346191398232508E-07</v>
      </c>
      <c r="D16" s="17">
        <f t="shared" si="2"/>
        <v>3.7119718573766463E-07</v>
      </c>
      <c r="E16" s="14">
        <f t="shared" si="3"/>
        <v>1.067419994922323E-05</v>
      </c>
    </row>
    <row r="17" spans="1:5" ht="12.75">
      <c r="A17" s="11">
        <v>0.0001</v>
      </c>
      <c r="B17" s="17">
        <f t="shared" si="0"/>
        <v>8.581192182473972E-06</v>
      </c>
      <c r="C17" s="17">
        <f t="shared" si="1"/>
        <v>1.7121729379195875E-06</v>
      </c>
      <c r="D17" s="17">
        <f t="shared" si="2"/>
        <v>1.360027307320353E-06</v>
      </c>
      <c r="E17" s="14">
        <f t="shared" si="3"/>
        <v>1.1653392427713912E-05</v>
      </c>
    </row>
    <row r="18" spans="1:5" ht="12.75">
      <c r="A18" s="11">
        <v>0.0005</v>
      </c>
      <c r="B18" s="17">
        <f t="shared" si="0"/>
        <v>4.096206290459329E-06</v>
      </c>
      <c r="C18" s="17">
        <f t="shared" si="1"/>
        <v>4.086503022845986E-06</v>
      </c>
      <c r="D18" s="17">
        <f t="shared" si="2"/>
        <v>1.6230123661663458E-05</v>
      </c>
      <c r="E18" s="14">
        <f t="shared" si="3"/>
        <v>2.4412832974968775E-05</v>
      </c>
    </row>
    <row r="19" spans="1:5" ht="12.75">
      <c r="A19" s="11">
        <v>0.001</v>
      </c>
      <c r="B19" s="17">
        <f t="shared" si="0"/>
        <v>2.3036219812111855E-06</v>
      </c>
      <c r="C19" s="17">
        <f t="shared" si="1"/>
        <v>4.596330127044629E-06</v>
      </c>
      <c r="D19" s="17">
        <f t="shared" si="2"/>
        <v>3.6509947960253926E-05</v>
      </c>
      <c r="E19" s="14">
        <f t="shared" si="3"/>
        <v>4.3409900068509745E-05</v>
      </c>
    </row>
    <row r="20" spans="1:5" ht="12.75">
      <c r="A20" s="11">
        <v>0.005</v>
      </c>
      <c r="B20" s="17">
        <f t="shared" si="0"/>
        <v>4.955600903759656E-07</v>
      </c>
      <c r="C20" s="17">
        <f t="shared" si="1"/>
        <v>4.9438618656486835E-06</v>
      </c>
      <c r="D20" s="17">
        <f t="shared" si="2"/>
        <v>0.00019635245342307058</v>
      </c>
      <c r="E20" s="14">
        <f t="shared" si="3"/>
        <v>0.00020179187537909524</v>
      </c>
    </row>
    <row r="21" spans="1:5" ht="12.75">
      <c r="A21" s="11">
        <v>0.01</v>
      </c>
      <c r="B21" s="17">
        <f t="shared" si="0"/>
        <v>2.4954454333034297E-07</v>
      </c>
      <c r="C21" s="17">
        <f t="shared" si="1"/>
        <v>4.979068232131522E-06</v>
      </c>
      <c r="D21" s="17">
        <f t="shared" si="2"/>
        <v>0.00039550144794007813</v>
      </c>
      <c r="E21" s="14">
        <f t="shared" si="3"/>
        <v>0.00040073006071554004</v>
      </c>
    </row>
    <row r="22" spans="1:5" ht="12.75">
      <c r="A22" s="11">
        <v>0.05</v>
      </c>
      <c r="B22" s="17">
        <f t="shared" si="0"/>
        <v>5.017397070054536E-08</v>
      </c>
      <c r="C22" s="17">
        <f t="shared" si="1"/>
        <v>5.005511646557547E-06</v>
      </c>
      <c r="D22" s="17">
        <f t="shared" si="2"/>
        <v>0.001988009615050944</v>
      </c>
      <c r="E22" s="14">
        <f t="shared" si="3"/>
        <v>0.0019930653006682017</v>
      </c>
    </row>
    <row r="23" spans="1:5" ht="12.75">
      <c r="A23" s="11">
        <v>0.1</v>
      </c>
      <c r="B23" s="17">
        <f t="shared" si="0"/>
        <v>2.5102988745292706E-08</v>
      </c>
      <c r="C23" s="17">
        <f>$L$2*B23*A23</f>
        <v>5.008704743657048E-06</v>
      </c>
      <c r="D23" s="17">
        <f>$L$2*$L$3*B23*A23*A23</f>
        <v>0.003978555597284238</v>
      </c>
      <c r="E23" s="14">
        <f>D23+C23+B23</f>
        <v>0.00398358940501664</v>
      </c>
    </row>
    <row r="24" spans="1:5" ht="12.75">
      <c r="A24" s="11">
        <v>0.5</v>
      </c>
      <c r="B24" s="17">
        <f t="shared" si="0"/>
        <v>5.023139893176422E-09</v>
      </c>
      <c r="C24" s="17">
        <f>$L$2*B24*A24</f>
        <v>5.011240865835861E-06</v>
      </c>
      <c r="D24" s="17">
        <f>$L$2*$L$3*B24*A24*A24</f>
        <v>0.0199028505536879</v>
      </c>
      <c r="E24" s="14">
        <f>D24+C24+B24</f>
        <v>0.01990786681769363</v>
      </c>
    </row>
    <row r="25" spans="1:5" ht="12.75">
      <c r="A25" s="11">
        <v>1</v>
      </c>
      <c r="B25" s="17">
        <f t="shared" si="0"/>
        <v>2.5117282533243303E-09</v>
      </c>
      <c r="C25" s="17">
        <f>$L$2*B25*A25</f>
        <v>5.011556729300646E-06</v>
      </c>
      <c r="D25" s="17">
        <f>$L$2*$L$3*B25*A25*A25</f>
        <v>0.03980821010005976</v>
      </c>
      <c r="E25" s="14">
        <f>D25+C25+B25</f>
        <v>0.03981322416851732</v>
      </c>
    </row>
    <row r="26" spans="1:5" ht="12.75">
      <c r="A26" s="11">
        <v>5</v>
      </c>
      <c r="B26" s="17">
        <f t="shared" si="0"/>
        <v>5.023709612320919E-10</v>
      </c>
      <c r="C26" s="17">
        <f>$L$2*B26*A26</f>
        <v>5.011809235405426E-06</v>
      </c>
      <c r="D26" s="17">
        <f>$L$2*$L$3*B26*A26*A26</f>
        <v>0.1990510791367222</v>
      </c>
      <c r="E26" s="14">
        <f>D26+C26+B26</f>
        <v>0.19905609144832856</v>
      </c>
    </row>
    <row r="27" spans="1:5" ht="13.5" thickBot="1">
      <c r="A27" s="12">
        <v>10</v>
      </c>
      <c r="B27" s="18">
        <f>SQRT($L$4/(1+$L$2*A27+$L$2*$L$3*A27*A27))</f>
        <v>2.511870619478136E-10</v>
      </c>
      <c r="C27" s="18">
        <f>$L$2*B27*A27</f>
        <v>5.011840787122262E-06</v>
      </c>
      <c r="D27" s="18">
        <f>$L$2*$L$3*B27*A27*A27</f>
        <v>0.39810466451539794</v>
      </c>
      <c r="E27" s="15">
        <f>D27+C27+B27</f>
        <v>0.3981096766073721</v>
      </c>
    </row>
  </sheetData>
  <printOptions/>
  <pageMargins left="0.75" right="0.75" top="1" bottom="1" header="0.5" footer="0.5"/>
  <pageSetup horizontalDpi="1200" verticalDpi="1200" orientation="portrait" paperSize="9" r:id="rId4"/>
  <drawing r:id="rId3"/>
  <legacyDrawing r:id="rId2"/>
  <oleObjects>
    <oleObject progId="Equation.3" shapeId="523140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K39"/>
  <sheetViews>
    <sheetView workbookViewId="0" topLeftCell="A1">
      <selection activeCell="H2" sqref="H2:J2"/>
    </sheetView>
  </sheetViews>
  <sheetFormatPr defaultColWidth="9.140625" defaultRowHeight="12.75"/>
  <cols>
    <col min="1" max="1" width="5.00390625" style="0" customWidth="1"/>
    <col min="2" max="2" width="4.7109375" style="0" bestFit="1" customWidth="1"/>
    <col min="3" max="3" width="7.57421875" style="0" customWidth="1"/>
    <col min="10" max="10" width="12.421875" style="0" bestFit="1" customWidth="1"/>
  </cols>
  <sheetData>
    <row r="1" ht="13.5" thickBot="1"/>
    <row r="2" spans="8:10" ht="13.5" thickBot="1">
      <c r="H2" t="s">
        <v>4</v>
      </c>
      <c r="I2" t="s">
        <v>7</v>
      </c>
      <c r="J2" s="10">
        <f>10^(-4.8)</f>
        <v>1.584893192461113E-05</v>
      </c>
    </row>
    <row r="4" spans="8:11" ht="12.75">
      <c r="H4" t="s">
        <v>9</v>
      </c>
      <c r="I4" t="s">
        <v>7</v>
      </c>
      <c r="J4">
        <v>1</v>
      </c>
      <c r="K4" t="s">
        <v>10</v>
      </c>
    </row>
    <row r="10" spans="1:4" ht="12.75">
      <c r="A10" t="s">
        <v>1</v>
      </c>
      <c r="B10" t="s">
        <v>2</v>
      </c>
      <c r="C10" t="s">
        <v>3</v>
      </c>
      <c r="D10" t="s">
        <v>11</v>
      </c>
    </row>
    <row r="11" spans="1:4" ht="12.75">
      <c r="A11">
        <v>0</v>
      </c>
      <c r="B11">
        <f>14-A11</f>
        <v>14</v>
      </c>
      <c r="C11">
        <f>10^-B11</f>
        <v>1E-14</v>
      </c>
      <c r="D11">
        <f aca="true" t="shared" si="0" ref="D11:D25">$J$4*C11/($J$2+C11)</f>
        <v>6.309573440820863E-10</v>
      </c>
    </row>
    <row r="12" spans="1:4" ht="12.75">
      <c r="A12">
        <f>A11+0.5</f>
        <v>0.5</v>
      </c>
      <c r="B12">
        <f aca="true" t="shared" si="1" ref="B12:B39">14-A12</f>
        <v>13.5</v>
      </c>
      <c r="C12">
        <f aca="true" t="shared" si="2" ref="C12:C39">10^-B12</f>
        <v>3.1622776601683714E-14</v>
      </c>
      <c r="D12">
        <f t="shared" si="0"/>
        <v>1.9952623109878035E-09</v>
      </c>
    </row>
    <row r="13" spans="1:4" ht="12.75">
      <c r="A13">
        <f aca="true" t="shared" si="3" ref="A13:A37">A12+0.5</f>
        <v>1</v>
      </c>
      <c r="B13">
        <f t="shared" si="1"/>
        <v>13</v>
      </c>
      <c r="C13">
        <f t="shared" si="2"/>
        <v>1E-13</v>
      </c>
      <c r="D13">
        <f t="shared" si="0"/>
        <v>6.3095734049912165E-09</v>
      </c>
    </row>
    <row r="14" spans="1:4" ht="12.75">
      <c r="A14">
        <f t="shared" si="3"/>
        <v>1.5</v>
      </c>
      <c r="B14">
        <f t="shared" si="1"/>
        <v>12.5</v>
      </c>
      <c r="C14">
        <f t="shared" si="2"/>
        <v>3.1622776601683746E-13</v>
      </c>
      <c r="D14">
        <f t="shared" si="0"/>
        <v>1.9952622751581607E-08</v>
      </c>
    </row>
    <row r="15" spans="1:4" ht="12.75">
      <c r="A15">
        <f t="shared" si="3"/>
        <v>2</v>
      </c>
      <c r="B15">
        <f t="shared" si="1"/>
        <v>12</v>
      </c>
      <c r="C15">
        <f t="shared" si="2"/>
        <v>1E-12</v>
      </c>
      <c r="D15">
        <f t="shared" si="0"/>
        <v>6.309573046694789E-08</v>
      </c>
    </row>
    <row r="16" spans="1:4" ht="12.75">
      <c r="A16">
        <f t="shared" si="3"/>
        <v>2.5</v>
      </c>
      <c r="B16">
        <f t="shared" si="1"/>
        <v>11.5</v>
      </c>
      <c r="C16">
        <f t="shared" si="2"/>
        <v>3.162277660168367E-12</v>
      </c>
      <c r="D16">
        <f t="shared" si="0"/>
        <v>1.9952619168617812E-07</v>
      </c>
    </row>
    <row r="17" spans="1:4" ht="12.75">
      <c r="A17">
        <f t="shared" si="3"/>
        <v>3</v>
      </c>
      <c r="B17">
        <f t="shared" si="1"/>
        <v>11</v>
      </c>
      <c r="C17">
        <f t="shared" si="2"/>
        <v>1E-11</v>
      </c>
      <c r="D17">
        <f t="shared" si="0"/>
        <v>6.309569463732739E-07</v>
      </c>
    </row>
    <row r="18" spans="1:4" ht="12.75">
      <c r="A18">
        <f t="shared" si="3"/>
        <v>3.5</v>
      </c>
      <c r="B18">
        <f t="shared" si="1"/>
        <v>10.5</v>
      </c>
      <c r="C18">
        <f t="shared" si="2"/>
        <v>3.162277660168371E-11</v>
      </c>
      <c r="D18">
        <f t="shared" si="0"/>
        <v>1.9952583339051124E-06</v>
      </c>
    </row>
    <row r="19" spans="1:4" ht="12.75">
      <c r="A19">
        <f t="shared" si="3"/>
        <v>4</v>
      </c>
      <c r="B19">
        <f t="shared" si="1"/>
        <v>10</v>
      </c>
      <c r="C19">
        <f t="shared" si="2"/>
        <v>1E-10</v>
      </c>
      <c r="D19">
        <f t="shared" si="0"/>
        <v>6.3095336343360655E-06</v>
      </c>
    </row>
    <row r="20" spans="1:4" ht="12.75">
      <c r="A20">
        <f t="shared" si="3"/>
        <v>4.5</v>
      </c>
      <c r="B20">
        <f t="shared" si="1"/>
        <v>9.5</v>
      </c>
      <c r="C20">
        <f t="shared" si="2"/>
        <v>3.1622776601683744E-10</v>
      </c>
      <c r="D20">
        <f t="shared" si="0"/>
        <v>1.995222505046134E-05</v>
      </c>
    </row>
    <row r="21" spans="1:4" ht="12.75">
      <c r="A21">
        <f t="shared" si="3"/>
        <v>5</v>
      </c>
      <c r="B21">
        <f t="shared" si="1"/>
        <v>9</v>
      </c>
      <c r="C21">
        <f t="shared" si="2"/>
        <v>1E-09</v>
      </c>
      <c r="D21">
        <f t="shared" si="0"/>
        <v>6.309175362748661E-05</v>
      </c>
    </row>
    <row r="22" spans="1:4" ht="12.75">
      <c r="A22">
        <f t="shared" si="3"/>
        <v>5.5</v>
      </c>
      <c r="B22">
        <f t="shared" si="1"/>
        <v>8.5</v>
      </c>
      <c r="C22">
        <f t="shared" si="2"/>
        <v>3.162277660168378E-09</v>
      </c>
      <c r="D22">
        <f t="shared" si="0"/>
        <v>0.00019948642872153033</v>
      </c>
    </row>
    <row r="23" spans="1:4" ht="12.75">
      <c r="A23">
        <f t="shared" si="3"/>
        <v>6</v>
      </c>
      <c r="B23">
        <f t="shared" si="1"/>
        <v>8</v>
      </c>
      <c r="C23">
        <f t="shared" si="2"/>
        <v>1E-08</v>
      </c>
      <c r="D23">
        <f t="shared" si="0"/>
        <v>0.0006305594883398936</v>
      </c>
    </row>
    <row r="24" spans="1:4" ht="12.75">
      <c r="A24">
        <f t="shared" si="3"/>
        <v>6.5</v>
      </c>
      <c r="B24">
        <f t="shared" si="1"/>
        <v>7.5</v>
      </c>
      <c r="C24">
        <f t="shared" si="2"/>
        <v>3.16227766016837E-08</v>
      </c>
      <c r="D24">
        <f t="shared" si="0"/>
        <v>0.001991289170728314</v>
      </c>
    </row>
    <row r="25" spans="1:4" ht="12.75">
      <c r="A25">
        <f t="shared" si="3"/>
        <v>7</v>
      </c>
      <c r="B25">
        <f t="shared" si="1"/>
        <v>7</v>
      </c>
      <c r="C25">
        <f t="shared" si="2"/>
        <v>1E-07</v>
      </c>
      <c r="D25">
        <f t="shared" si="0"/>
        <v>0.006270012341433843</v>
      </c>
    </row>
    <row r="26" spans="1:4" ht="12.75">
      <c r="A26">
        <f t="shared" si="3"/>
        <v>7.5</v>
      </c>
      <c r="B26">
        <f t="shared" si="1"/>
        <v>6.5</v>
      </c>
      <c r="C26">
        <f t="shared" si="2"/>
        <v>3.1622776601683734E-07</v>
      </c>
      <c r="D26">
        <f aca="true" t="shared" si="4" ref="D26:D39">$J$4*C26/($J$2+C26)</f>
        <v>0.019562303872579487</v>
      </c>
    </row>
    <row r="27" spans="1:4" ht="12.75">
      <c r="A27">
        <f t="shared" si="3"/>
        <v>8</v>
      </c>
      <c r="B27">
        <f t="shared" si="1"/>
        <v>6</v>
      </c>
      <c r="C27">
        <f t="shared" si="2"/>
        <v>1E-06</v>
      </c>
      <c r="D27">
        <f t="shared" si="4"/>
        <v>0.0593509431027676</v>
      </c>
    </row>
    <row r="28" spans="1:4" ht="12.75">
      <c r="A28">
        <f t="shared" si="3"/>
        <v>8.5</v>
      </c>
      <c r="B28">
        <f t="shared" si="1"/>
        <v>5.5</v>
      </c>
      <c r="C28">
        <f t="shared" si="2"/>
        <v>3.1622776601683767E-06</v>
      </c>
      <c r="D28">
        <f t="shared" si="4"/>
        <v>0.1663375308165618</v>
      </c>
    </row>
    <row r="29" spans="1:4" ht="12.75">
      <c r="A29">
        <f t="shared" si="3"/>
        <v>9</v>
      </c>
      <c r="B29">
        <f t="shared" si="1"/>
        <v>5</v>
      </c>
      <c r="C29">
        <f t="shared" si="2"/>
        <v>1E-05</v>
      </c>
      <c r="D29">
        <f t="shared" si="4"/>
        <v>0.3868631798468571</v>
      </c>
    </row>
    <row r="30" spans="1:4" ht="12.75">
      <c r="A30">
        <f t="shared" si="3"/>
        <v>9.5</v>
      </c>
      <c r="B30">
        <f t="shared" si="1"/>
        <v>4.5</v>
      </c>
      <c r="C30">
        <f t="shared" si="2"/>
        <v>3.162277660168375E-05</v>
      </c>
      <c r="D30">
        <f t="shared" si="4"/>
        <v>0.6661394245831218</v>
      </c>
    </row>
    <row r="31" spans="1:4" ht="12.75">
      <c r="A31">
        <f t="shared" si="3"/>
        <v>10</v>
      </c>
      <c r="B31">
        <f t="shared" si="1"/>
        <v>4</v>
      </c>
      <c r="C31">
        <f t="shared" si="2"/>
        <v>0.0001</v>
      </c>
      <c r="D31">
        <f t="shared" si="4"/>
        <v>0.86319311139679</v>
      </c>
    </row>
    <row r="32" spans="1:4" ht="12.75">
      <c r="A32">
        <f t="shared" si="3"/>
        <v>10.5</v>
      </c>
      <c r="B32">
        <f t="shared" si="1"/>
        <v>3.5</v>
      </c>
      <c r="C32">
        <f t="shared" si="2"/>
        <v>0.00031622776601683783</v>
      </c>
      <c r="D32">
        <f t="shared" si="4"/>
        <v>0.9522732789657962</v>
      </c>
    </row>
    <row r="33" spans="1:4" ht="12.75">
      <c r="A33">
        <f t="shared" si="3"/>
        <v>11</v>
      </c>
      <c r="B33">
        <f t="shared" si="1"/>
        <v>3</v>
      </c>
      <c r="C33">
        <f t="shared" si="2"/>
        <v>0.001</v>
      </c>
      <c r="D33">
        <f t="shared" si="4"/>
        <v>0.9843983377581703</v>
      </c>
    </row>
    <row r="34" spans="1:4" ht="12.75">
      <c r="A34">
        <f t="shared" si="3"/>
        <v>11.5</v>
      </c>
      <c r="B34">
        <f t="shared" si="1"/>
        <v>2.5</v>
      </c>
      <c r="C34">
        <f t="shared" si="2"/>
        <v>0.0031622776601683764</v>
      </c>
      <c r="D34">
        <f t="shared" si="4"/>
        <v>0.9950131212633121</v>
      </c>
    </row>
    <row r="35" spans="1:4" ht="12.75">
      <c r="A35">
        <f t="shared" si="3"/>
        <v>12</v>
      </c>
      <c r="B35">
        <f t="shared" si="1"/>
        <v>2</v>
      </c>
      <c r="C35">
        <f t="shared" si="2"/>
        <v>0.01</v>
      </c>
      <c r="D35">
        <f t="shared" si="4"/>
        <v>0.9984176147191983</v>
      </c>
    </row>
    <row r="36" spans="1:4" ht="12.75">
      <c r="A36">
        <f t="shared" si="3"/>
        <v>12.5</v>
      </c>
      <c r="B36">
        <f t="shared" si="1"/>
        <v>1.5</v>
      </c>
      <c r="C36">
        <f t="shared" si="2"/>
        <v>0.031622776601683784</v>
      </c>
      <c r="D36">
        <f t="shared" si="4"/>
        <v>0.9994990638291863</v>
      </c>
    </row>
    <row r="37" spans="1:4" ht="12.75">
      <c r="A37">
        <f t="shared" si="3"/>
        <v>13</v>
      </c>
      <c r="B37">
        <f t="shared" si="1"/>
        <v>1</v>
      </c>
      <c r="C37">
        <f t="shared" si="2"/>
        <v>0.1</v>
      </c>
      <c r="D37">
        <f t="shared" si="4"/>
        <v>0.9998415357956378</v>
      </c>
    </row>
    <row r="38" spans="1:4" ht="12.75">
      <c r="A38">
        <f>A37+0.5</f>
        <v>13.5</v>
      </c>
      <c r="B38">
        <f t="shared" si="1"/>
        <v>0.5</v>
      </c>
      <c r="C38">
        <f t="shared" si="2"/>
        <v>0.31622776601683794</v>
      </c>
      <c r="D38">
        <f t="shared" si="4"/>
        <v>0.9999498837883978</v>
      </c>
    </row>
    <row r="39" spans="1:4" ht="12.75">
      <c r="A39">
        <f>A38+0.5</f>
        <v>14</v>
      </c>
      <c r="B39">
        <f t="shared" si="1"/>
        <v>0</v>
      </c>
      <c r="C39">
        <f t="shared" si="2"/>
        <v>1</v>
      </c>
      <c r="D39">
        <f t="shared" si="4"/>
        <v>0.99998415131926</v>
      </c>
    </row>
  </sheetData>
  <printOptions/>
  <pageMargins left="0.75" right="0.75" top="1" bottom="1" header="0.5" footer="0.5"/>
  <pageSetup horizontalDpi="1200" verticalDpi="1200" orientation="portrait" paperSize="9" r:id="rId4"/>
  <drawing r:id="rId3"/>
  <legacyDrawing r:id="rId2"/>
  <oleObjects>
    <oleObject progId="Equation.3" shapeId="601846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Q19"/>
  <sheetViews>
    <sheetView tabSelected="1" workbookViewId="0" topLeftCell="A1">
      <selection activeCell="N29" sqref="N29"/>
    </sheetView>
  </sheetViews>
  <sheetFormatPr defaultColWidth="9.140625" defaultRowHeight="12.75"/>
  <cols>
    <col min="1" max="1" width="8.57421875" style="0" customWidth="1"/>
    <col min="2" max="2" width="9.00390625" style="0" bestFit="1" customWidth="1"/>
    <col min="3" max="3" width="9.00390625" style="0" customWidth="1"/>
    <col min="4" max="4" width="9.00390625" style="0" bestFit="1" customWidth="1"/>
    <col min="5" max="14" width="8.421875" style="0" bestFit="1" customWidth="1"/>
    <col min="15" max="17" width="9.00390625" style="0" bestFit="1" customWidth="1"/>
  </cols>
  <sheetData>
    <row r="1" ht="13.5" thickBot="1"/>
    <row r="2" spans="1:3" ht="13.5" thickBot="1">
      <c r="A2" t="s">
        <v>4</v>
      </c>
      <c r="B2" t="s">
        <v>7</v>
      </c>
      <c r="C2" s="10">
        <f>10^(-4.8)</f>
        <v>1.584893192461113E-05</v>
      </c>
    </row>
    <row r="3" ht="13.5" thickBot="1"/>
    <row r="4" spans="1:17" ht="12.75">
      <c r="A4" s="23" t="s">
        <v>17</v>
      </c>
      <c r="B4" s="22">
        <v>0</v>
      </c>
      <c r="C4" s="22">
        <v>1E-06</v>
      </c>
      <c r="D4" s="22">
        <v>5E-06</v>
      </c>
      <c r="E4" s="22">
        <v>1E-05</v>
      </c>
      <c r="F4" s="22">
        <v>5E-05</v>
      </c>
      <c r="G4" s="22">
        <v>0.0001</v>
      </c>
      <c r="H4" s="22">
        <v>0.0005</v>
      </c>
      <c r="I4" s="22">
        <v>0.001</v>
      </c>
      <c r="J4" s="22">
        <v>0.005</v>
      </c>
      <c r="K4" s="22">
        <v>0.01</v>
      </c>
      <c r="L4" s="22">
        <v>0.05</v>
      </c>
      <c r="M4" s="22">
        <v>0.1</v>
      </c>
      <c r="N4" s="22">
        <v>0.5</v>
      </c>
      <c r="O4" s="22">
        <v>1</v>
      </c>
      <c r="P4" s="22">
        <v>5</v>
      </c>
      <c r="Q4" s="22">
        <v>10</v>
      </c>
    </row>
    <row r="5" spans="1:17" ht="12.75">
      <c r="A5" s="20">
        <v>0</v>
      </c>
      <c r="B5" s="24">
        <f>B$4*(10^-(14-$A5))/($C$2+10^-(14-$A5))</f>
        <v>0</v>
      </c>
      <c r="C5" s="24">
        <f aca="true" t="shared" si="0" ref="C5:Q19">C$4*(10^-(14-$A5))/($C$2+10^-(14-$A5))</f>
        <v>6.309573440820862E-16</v>
      </c>
      <c r="D5" s="24">
        <f t="shared" si="0"/>
        <v>3.1547867204104316E-15</v>
      </c>
      <c r="E5" s="24">
        <f t="shared" si="0"/>
        <v>6.309573440820863E-15</v>
      </c>
      <c r="F5" s="24">
        <f t="shared" si="0"/>
        <v>3.154786720410431E-14</v>
      </c>
      <c r="G5" s="24">
        <f t="shared" si="0"/>
        <v>6.309573440820862E-14</v>
      </c>
      <c r="H5" s="24">
        <f t="shared" si="0"/>
        <v>3.1547867204104315E-13</v>
      </c>
      <c r="I5" s="24">
        <f t="shared" si="0"/>
        <v>6.309573440820863E-13</v>
      </c>
      <c r="J5" s="24">
        <f t="shared" si="0"/>
        <v>3.154786720410431E-12</v>
      </c>
      <c r="K5" s="24">
        <f t="shared" si="0"/>
        <v>6.309573440820862E-12</v>
      </c>
      <c r="L5" s="24">
        <f t="shared" si="0"/>
        <v>3.1547867204104315E-11</v>
      </c>
      <c r="M5" s="24">
        <f t="shared" si="0"/>
        <v>6.309573440820863E-11</v>
      </c>
      <c r="N5" s="24">
        <f t="shared" si="0"/>
        <v>3.1547867204104314E-10</v>
      </c>
      <c r="O5" s="24">
        <f t="shared" si="0"/>
        <v>6.309573440820863E-10</v>
      </c>
      <c r="P5" s="24">
        <f t="shared" si="0"/>
        <v>3.154786720410431E-09</v>
      </c>
      <c r="Q5" s="24">
        <f t="shared" si="0"/>
        <v>6.309573440820862E-09</v>
      </c>
    </row>
    <row r="6" spans="1:17" ht="12.75">
      <c r="A6" s="20">
        <f>A5+1</f>
        <v>1</v>
      </c>
      <c r="B6" s="24">
        <f>B$4*(10^-(14-$A6))/($C$2+10^-(14-$A6))</f>
        <v>0</v>
      </c>
      <c r="C6" s="24">
        <f t="shared" si="0"/>
        <v>6.309573404991217E-15</v>
      </c>
      <c r="D6" s="24">
        <f t="shared" si="0"/>
        <v>3.154786702495608E-14</v>
      </c>
      <c r="E6" s="24">
        <f t="shared" si="0"/>
        <v>6.309573404991217E-14</v>
      </c>
      <c r="F6" s="24">
        <f t="shared" si="0"/>
        <v>3.1547867024956084E-13</v>
      </c>
      <c r="G6" s="24">
        <f t="shared" si="0"/>
        <v>6.309573404991217E-13</v>
      </c>
      <c r="H6" s="24">
        <f t="shared" si="0"/>
        <v>3.1547867024956086E-12</v>
      </c>
      <c r="I6" s="24">
        <f t="shared" si="0"/>
        <v>6.309573404991217E-12</v>
      </c>
      <c r="J6" s="24">
        <f t="shared" si="0"/>
        <v>3.1547867024956084E-11</v>
      </c>
      <c r="K6" s="24">
        <f t="shared" si="0"/>
        <v>6.309573404991217E-11</v>
      </c>
      <c r="L6" s="24">
        <f t="shared" si="0"/>
        <v>3.1547867024956086E-10</v>
      </c>
      <c r="M6" s="24">
        <f t="shared" si="0"/>
        <v>6.309573404991217E-10</v>
      </c>
      <c r="N6" s="24">
        <f t="shared" si="0"/>
        <v>3.1547867024956083E-09</v>
      </c>
      <c r="O6" s="24">
        <f t="shared" si="0"/>
        <v>6.3095734049912165E-09</v>
      </c>
      <c r="P6" s="24">
        <f t="shared" si="0"/>
        <v>3.1547867024956085E-08</v>
      </c>
      <c r="Q6" s="24">
        <f t="shared" si="0"/>
        <v>6.309573404991217E-08</v>
      </c>
    </row>
    <row r="7" spans="1:17" ht="12.75">
      <c r="A7" s="20">
        <f aca="true" t="shared" si="1" ref="A7:A19">A6+1</f>
        <v>2</v>
      </c>
      <c r="B7" s="24">
        <f aca="true" t="shared" si="2" ref="B7:B19">B$4*(10^-(14-$A7))/($C$2+10^-(14-$A7))</f>
        <v>0</v>
      </c>
      <c r="C7" s="24">
        <f t="shared" si="0"/>
        <v>6.309573046694788E-14</v>
      </c>
      <c r="D7" s="24">
        <f t="shared" si="0"/>
        <v>3.1547865233473946E-13</v>
      </c>
      <c r="E7" s="24">
        <f t="shared" si="0"/>
        <v>6.309573046694789E-13</v>
      </c>
      <c r="F7" s="24">
        <f t="shared" si="0"/>
        <v>3.1547865233473943E-12</v>
      </c>
      <c r="G7" s="24">
        <f t="shared" si="0"/>
        <v>6.3095730466947885E-12</v>
      </c>
      <c r="H7" s="24">
        <f t="shared" si="0"/>
        <v>3.1547865233473943E-11</v>
      </c>
      <c r="I7" s="24">
        <f t="shared" si="0"/>
        <v>6.309573046694789E-11</v>
      </c>
      <c r="J7" s="24">
        <f t="shared" si="0"/>
        <v>3.154786523347394E-10</v>
      </c>
      <c r="K7" s="24">
        <f t="shared" si="0"/>
        <v>6.309573046694788E-10</v>
      </c>
      <c r="L7" s="24">
        <f t="shared" si="0"/>
        <v>3.1547865233473946E-09</v>
      </c>
      <c r="M7" s="24">
        <f t="shared" si="0"/>
        <v>6.309573046694789E-09</v>
      </c>
      <c r="N7" s="24">
        <f t="shared" si="0"/>
        <v>3.1547865233473944E-08</v>
      </c>
      <c r="O7" s="24">
        <f t="shared" si="0"/>
        <v>6.309573046694789E-08</v>
      </c>
      <c r="P7" s="24">
        <f t="shared" si="0"/>
        <v>3.154786523347394E-07</v>
      </c>
      <c r="Q7" s="24">
        <f t="shared" si="0"/>
        <v>6.309573046694788E-07</v>
      </c>
    </row>
    <row r="8" spans="1:17" ht="12.75">
      <c r="A8" s="20">
        <f t="shared" si="1"/>
        <v>3</v>
      </c>
      <c r="B8" s="24">
        <f t="shared" si="2"/>
        <v>0</v>
      </c>
      <c r="C8" s="24">
        <f t="shared" si="0"/>
        <v>6.30956946373274E-13</v>
      </c>
      <c r="D8" s="24">
        <f t="shared" si="0"/>
        <v>3.15478473186637E-12</v>
      </c>
      <c r="E8" s="24">
        <f t="shared" si="0"/>
        <v>6.30956946373274E-12</v>
      </c>
      <c r="F8" s="24">
        <f t="shared" si="0"/>
        <v>3.15478473186637E-11</v>
      </c>
      <c r="G8" s="24">
        <f t="shared" si="0"/>
        <v>6.30956946373274E-11</v>
      </c>
      <c r="H8" s="24">
        <f t="shared" si="0"/>
        <v>3.15478473186637E-10</v>
      </c>
      <c r="I8" s="24">
        <f t="shared" si="0"/>
        <v>6.30956946373274E-10</v>
      </c>
      <c r="J8" s="24">
        <f t="shared" si="0"/>
        <v>3.1547847318663696E-09</v>
      </c>
      <c r="K8" s="24">
        <f t="shared" si="0"/>
        <v>6.309569463732739E-09</v>
      </c>
      <c r="L8" s="24">
        <f t="shared" si="0"/>
        <v>3.15478473186637E-08</v>
      </c>
      <c r="M8" s="24">
        <f t="shared" si="0"/>
        <v>6.30956946373274E-08</v>
      </c>
      <c r="N8" s="24">
        <f t="shared" si="0"/>
        <v>3.1547847318663697E-07</v>
      </c>
      <c r="O8" s="24">
        <f t="shared" si="0"/>
        <v>6.309569463732739E-07</v>
      </c>
      <c r="P8" s="24">
        <f t="shared" si="0"/>
        <v>3.15478473186637E-06</v>
      </c>
      <c r="Q8" s="24">
        <f t="shared" si="0"/>
        <v>6.30956946373274E-06</v>
      </c>
    </row>
    <row r="9" spans="1:17" ht="12.75">
      <c r="A9" s="20">
        <f t="shared" si="1"/>
        <v>4</v>
      </c>
      <c r="B9" s="24">
        <f t="shared" si="2"/>
        <v>0</v>
      </c>
      <c r="C9" s="24">
        <f t="shared" si="0"/>
        <v>6.3095336343360654E-12</v>
      </c>
      <c r="D9" s="24">
        <f t="shared" si="0"/>
        <v>3.154766817168033E-11</v>
      </c>
      <c r="E9" s="24">
        <f t="shared" si="0"/>
        <v>6.309533634336066E-11</v>
      </c>
      <c r="F9" s="24">
        <f t="shared" si="0"/>
        <v>3.154766817168033E-10</v>
      </c>
      <c r="G9" s="24">
        <f t="shared" si="0"/>
        <v>6.309533634336066E-10</v>
      </c>
      <c r="H9" s="24">
        <f t="shared" si="0"/>
        <v>3.1547668171680328E-09</v>
      </c>
      <c r="I9" s="24">
        <f t="shared" si="0"/>
        <v>6.3095336343360655E-09</v>
      </c>
      <c r="J9" s="24">
        <f t="shared" si="0"/>
        <v>3.154766817168033E-08</v>
      </c>
      <c r="K9" s="24">
        <f t="shared" si="0"/>
        <v>6.309533634336066E-08</v>
      </c>
      <c r="L9" s="24">
        <f t="shared" si="0"/>
        <v>3.154766817168033E-07</v>
      </c>
      <c r="M9" s="24">
        <f t="shared" si="0"/>
        <v>6.309533634336066E-07</v>
      </c>
      <c r="N9" s="24">
        <f t="shared" si="0"/>
        <v>3.1547668171680328E-06</v>
      </c>
      <c r="O9" s="24">
        <f t="shared" si="0"/>
        <v>6.3095336343360655E-06</v>
      </c>
      <c r="P9" s="24">
        <f t="shared" si="0"/>
        <v>3.154766817168033E-05</v>
      </c>
      <c r="Q9" s="24">
        <f t="shared" si="0"/>
        <v>6.309533634336067E-05</v>
      </c>
    </row>
    <row r="10" spans="1:17" ht="12.75">
      <c r="A10" s="20">
        <f t="shared" si="1"/>
        <v>5</v>
      </c>
      <c r="B10" s="24">
        <f t="shared" si="2"/>
        <v>0</v>
      </c>
      <c r="C10" s="24">
        <f t="shared" si="0"/>
        <v>6.309175362748661E-11</v>
      </c>
      <c r="D10" s="24">
        <f t="shared" si="0"/>
        <v>3.154587681374331E-10</v>
      </c>
      <c r="E10" s="24">
        <f t="shared" si="0"/>
        <v>6.309175362748662E-10</v>
      </c>
      <c r="F10" s="24">
        <f t="shared" si="0"/>
        <v>3.1545876813743308E-09</v>
      </c>
      <c r="G10" s="24">
        <f t="shared" si="0"/>
        <v>6.3091753627486615E-09</v>
      </c>
      <c r="H10" s="24">
        <f t="shared" si="0"/>
        <v>3.1545876813743305E-08</v>
      </c>
      <c r="I10" s="24">
        <f t="shared" si="0"/>
        <v>6.309175362748661E-08</v>
      </c>
      <c r="J10" s="24">
        <f t="shared" si="0"/>
        <v>3.154587681374331E-07</v>
      </c>
      <c r="K10" s="24">
        <f t="shared" si="0"/>
        <v>6.309175362748662E-07</v>
      </c>
      <c r="L10" s="24">
        <f t="shared" si="0"/>
        <v>3.154587681374331E-06</v>
      </c>
      <c r="M10" s="24">
        <f t="shared" si="0"/>
        <v>6.309175362748662E-06</v>
      </c>
      <c r="N10" s="24">
        <f t="shared" si="0"/>
        <v>3.1545876813743306E-05</v>
      </c>
      <c r="O10" s="24">
        <f t="shared" si="0"/>
        <v>6.309175362748661E-05</v>
      </c>
      <c r="P10" s="24">
        <f t="shared" si="0"/>
        <v>0.000315458768137433</v>
      </c>
      <c r="Q10" s="24">
        <f t="shared" si="0"/>
        <v>0.000630917536274866</v>
      </c>
    </row>
    <row r="11" spans="1:17" ht="12.75">
      <c r="A11" s="20">
        <f t="shared" si="1"/>
        <v>6</v>
      </c>
      <c r="B11" s="24">
        <f t="shared" si="2"/>
        <v>0</v>
      </c>
      <c r="C11" s="24">
        <f t="shared" si="0"/>
        <v>6.305594883398936E-10</v>
      </c>
      <c r="D11" s="24">
        <f t="shared" si="0"/>
        <v>3.1527974416994685E-09</v>
      </c>
      <c r="E11" s="24">
        <f t="shared" si="0"/>
        <v>6.305594883398937E-09</v>
      </c>
      <c r="F11" s="24">
        <f t="shared" si="0"/>
        <v>3.152797441699468E-08</v>
      </c>
      <c r="G11" s="24">
        <f t="shared" si="0"/>
        <v>6.305594883398936E-08</v>
      </c>
      <c r="H11" s="24">
        <f t="shared" si="0"/>
        <v>3.152797441699468E-07</v>
      </c>
      <c r="I11" s="24">
        <f t="shared" si="0"/>
        <v>6.305594883398936E-07</v>
      </c>
      <c r="J11" s="24">
        <f t="shared" si="0"/>
        <v>3.152797441699468E-06</v>
      </c>
      <c r="K11" s="24">
        <f t="shared" si="0"/>
        <v>6.305594883398936E-06</v>
      </c>
      <c r="L11" s="24">
        <f t="shared" si="0"/>
        <v>3.152797441699468E-05</v>
      </c>
      <c r="M11" s="24">
        <f t="shared" si="0"/>
        <v>6.305594883398936E-05</v>
      </c>
      <c r="N11" s="24">
        <f t="shared" si="0"/>
        <v>0.0003152797441699468</v>
      </c>
      <c r="O11" s="24">
        <f t="shared" si="0"/>
        <v>0.0006305594883398936</v>
      </c>
      <c r="P11" s="24">
        <f t="shared" si="0"/>
        <v>0.003152797441699468</v>
      </c>
      <c r="Q11" s="24">
        <f t="shared" si="0"/>
        <v>0.006305594883398936</v>
      </c>
    </row>
    <row r="12" spans="1:17" ht="12.75">
      <c r="A12" s="20">
        <f t="shared" si="1"/>
        <v>7</v>
      </c>
      <c r="B12" s="24">
        <f t="shared" si="2"/>
        <v>0</v>
      </c>
      <c r="C12" s="24">
        <f t="shared" si="0"/>
        <v>6.270012341433842E-09</v>
      </c>
      <c r="D12" s="24">
        <f t="shared" si="0"/>
        <v>3.1350061707169215E-08</v>
      </c>
      <c r="E12" s="24">
        <f t="shared" si="0"/>
        <v>6.270012341433843E-08</v>
      </c>
      <c r="F12" s="24">
        <f t="shared" si="0"/>
        <v>3.1350061707169214E-07</v>
      </c>
      <c r="G12" s="24">
        <f t="shared" si="0"/>
        <v>6.270012341433843E-07</v>
      </c>
      <c r="H12" s="24">
        <f t="shared" si="0"/>
        <v>3.1350061707169217E-06</v>
      </c>
      <c r="I12" s="24">
        <f t="shared" si="0"/>
        <v>6.270012341433843E-06</v>
      </c>
      <c r="J12" s="24">
        <f t="shared" si="0"/>
        <v>3.135006170716922E-05</v>
      </c>
      <c r="K12" s="24">
        <f t="shared" si="0"/>
        <v>6.270012341433843E-05</v>
      </c>
      <c r="L12" s="24">
        <f t="shared" si="0"/>
        <v>0.00031350061707169217</v>
      </c>
      <c r="M12" s="24">
        <f t="shared" si="0"/>
        <v>0.0006270012341433843</v>
      </c>
      <c r="N12" s="24">
        <f t="shared" si="0"/>
        <v>0.0031350061707169216</v>
      </c>
      <c r="O12" s="24">
        <f t="shared" si="0"/>
        <v>0.006270012341433843</v>
      </c>
      <c r="P12" s="24">
        <f t="shared" si="0"/>
        <v>0.03135006170716921</v>
      </c>
      <c r="Q12" s="24">
        <f t="shared" si="0"/>
        <v>0.06270012341433842</v>
      </c>
    </row>
    <row r="13" spans="1:17" ht="12.75">
      <c r="A13" s="20">
        <f t="shared" si="1"/>
        <v>8</v>
      </c>
      <c r="B13" s="24">
        <f t="shared" si="2"/>
        <v>0</v>
      </c>
      <c r="C13" s="24">
        <f t="shared" si="0"/>
        <v>5.935094310276761E-08</v>
      </c>
      <c r="D13" s="24">
        <f t="shared" si="0"/>
        <v>2.9675471551383804E-07</v>
      </c>
      <c r="E13" s="24">
        <f t="shared" si="0"/>
        <v>5.935094310276761E-07</v>
      </c>
      <c r="F13" s="24">
        <f t="shared" si="0"/>
        <v>2.9675471551383806E-06</v>
      </c>
      <c r="G13" s="24">
        <f t="shared" si="0"/>
        <v>5.935094310276761E-06</v>
      </c>
      <c r="H13" s="24">
        <f t="shared" si="0"/>
        <v>2.9675471551383806E-05</v>
      </c>
      <c r="I13" s="24">
        <f t="shared" si="0"/>
        <v>5.935094310276761E-05</v>
      </c>
      <c r="J13" s="24">
        <f t="shared" si="0"/>
        <v>0.00029675471551383805</v>
      </c>
      <c r="K13" s="24">
        <f t="shared" si="0"/>
        <v>0.0005935094310276761</v>
      </c>
      <c r="L13" s="24">
        <f t="shared" si="0"/>
        <v>0.00296754715513838</v>
      </c>
      <c r="M13" s="24">
        <f t="shared" si="0"/>
        <v>0.00593509431027676</v>
      </c>
      <c r="N13" s="24">
        <f t="shared" si="0"/>
        <v>0.0296754715513838</v>
      </c>
      <c r="O13" s="24">
        <f t="shared" si="0"/>
        <v>0.0593509431027676</v>
      </c>
      <c r="P13" s="24">
        <f t="shared" si="0"/>
        <v>0.29675471551383803</v>
      </c>
      <c r="Q13" s="24">
        <f t="shared" si="0"/>
        <v>0.5935094310276761</v>
      </c>
    </row>
    <row r="14" spans="1:17" ht="12.75">
      <c r="A14" s="20">
        <f t="shared" si="1"/>
        <v>9</v>
      </c>
      <c r="B14" s="24">
        <f t="shared" si="2"/>
        <v>0</v>
      </c>
      <c r="C14" s="24">
        <f t="shared" si="0"/>
        <v>3.868631798468571E-07</v>
      </c>
      <c r="D14" s="24">
        <f t="shared" si="0"/>
        <v>1.9343158992342855E-06</v>
      </c>
      <c r="E14" s="24">
        <f t="shared" si="0"/>
        <v>3.868631798468571E-06</v>
      </c>
      <c r="F14" s="24">
        <f t="shared" si="0"/>
        <v>1.9343158992342852E-05</v>
      </c>
      <c r="G14" s="24">
        <f t="shared" si="0"/>
        <v>3.8686317984685704E-05</v>
      </c>
      <c r="H14" s="24">
        <f t="shared" si="0"/>
        <v>0.00019343158992342853</v>
      </c>
      <c r="I14" s="24">
        <f t="shared" si="0"/>
        <v>0.00038686317984685706</v>
      </c>
      <c r="J14" s="24">
        <f t="shared" si="0"/>
        <v>0.0019343158992342854</v>
      </c>
      <c r="K14" s="24">
        <f t="shared" si="0"/>
        <v>0.0038686317984685708</v>
      </c>
      <c r="L14" s="24">
        <f t="shared" si="0"/>
        <v>0.019343158992342856</v>
      </c>
      <c r="M14" s="24">
        <f t="shared" si="0"/>
        <v>0.03868631798468571</v>
      </c>
      <c r="N14" s="24">
        <f t="shared" si="0"/>
        <v>0.19343158992342854</v>
      </c>
      <c r="O14" s="24">
        <f t="shared" si="0"/>
        <v>0.3868631798468571</v>
      </c>
      <c r="P14" s="24">
        <f t="shared" si="0"/>
        <v>1.9343158992342853</v>
      </c>
      <c r="Q14" s="24">
        <f t="shared" si="0"/>
        <v>3.8686317984685705</v>
      </c>
    </row>
    <row r="15" spans="1:17" ht="12.75">
      <c r="A15" s="20">
        <f t="shared" si="1"/>
        <v>10</v>
      </c>
      <c r="B15" s="24">
        <f t="shared" si="2"/>
        <v>0</v>
      </c>
      <c r="C15" s="24">
        <f t="shared" si="0"/>
        <v>8.6319311139679E-07</v>
      </c>
      <c r="D15" s="24">
        <f t="shared" si="0"/>
        <v>4.3159655569839506E-06</v>
      </c>
      <c r="E15" s="24">
        <f t="shared" si="0"/>
        <v>8.631931113967901E-06</v>
      </c>
      <c r="F15" s="24">
        <f t="shared" si="0"/>
        <v>4.31596555698395E-05</v>
      </c>
      <c r="G15" s="24">
        <f t="shared" si="0"/>
        <v>8.6319311139679E-05</v>
      </c>
      <c r="H15" s="24">
        <f t="shared" si="0"/>
        <v>0.00043159655569839503</v>
      </c>
      <c r="I15" s="24">
        <f t="shared" si="0"/>
        <v>0.0008631931113967901</v>
      </c>
      <c r="J15" s="24">
        <f t="shared" si="0"/>
        <v>0.004315965556983951</v>
      </c>
      <c r="K15" s="24">
        <f t="shared" si="0"/>
        <v>0.008631931113967902</v>
      </c>
      <c r="L15" s="24">
        <f t="shared" si="0"/>
        <v>0.0431596555698395</v>
      </c>
      <c r="M15" s="24">
        <f t="shared" si="0"/>
        <v>0.086319311139679</v>
      </c>
      <c r="N15" s="24">
        <f t="shared" si="0"/>
        <v>0.431596555698395</v>
      </c>
      <c r="O15" s="24">
        <f t="shared" si="0"/>
        <v>0.86319311139679</v>
      </c>
      <c r="P15" s="24">
        <f t="shared" si="0"/>
        <v>4.31596555698395</v>
      </c>
      <c r="Q15" s="24">
        <f t="shared" si="0"/>
        <v>8.6319311139679</v>
      </c>
    </row>
    <row r="16" spans="1:17" ht="12.75">
      <c r="A16" s="20">
        <f t="shared" si="1"/>
        <v>11</v>
      </c>
      <c r="B16" s="24">
        <f t="shared" si="2"/>
        <v>0</v>
      </c>
      <c r="C16" s="24">
        <f t="shared" si="0"/>
        <v>9.843983377581704E-07</v>
      </c>
      <c r="D16" s="24">
        <f t="shared" si="0"/>
        <v>4.921991688790852E-06</v>
      </c>
      <c r="E16" s="24">
        <f t="shared" si="0"/>
        <v>9.843983377581704E-06</v>
      </c>
      <c r="F16" s="24">
        <f t="shared" si="0"/>
        <v>4.921991688790852E-05</v>
      </c>
      <c r="G16" s="24">
        <f t="shared" si="0"/>
        <v>9.843983377581704E-05</v>
      </c>
      <c r="H16" s="24">
        <f t="shared" si="0"/>
        <v>0.0004921991688790851</v>
      </c>
      <c r="I16" s="24">
        <f t="shared" si="0"/>
        <v>0.0009843983377581702</v>
      </c>
      <c r="J16" s="24">
        <f t="shared" si="0"/>
        <v>0.004921991688790852</v>
      </c>
      <c r="K16" s="24">
        <f t="shared" si="0"/>
        <v>0.009843983377581704</v>
      </c>
      <c r="L16" s="24">
        <f t="shared" si="0"/>
        <v>0.04921991688790852</v>
      </c>
      <c r="M16" s="24">
        <f t="shared" si="0"/>
        <v>0.09843983377581704</v>
      </c>
      <c r="N16" s="24">
        <f t="shared" si="0"/>
        <v>0.49219916887908516</v>
      </c>
      <c r="O16" s="24">
        <f t="shared" si="0"/>
        <v>0.9843983377581703</v>
      </c>
      <c r="P16" s="24">
        <f t="shared" si="0"/>
        <v>4.921991688790851</v>
      </c>
      <c r="Q16" s="24">
        <f t="shared" si="0"/>
        <v>9.843983377581702</v>
      </c>
    </row>
    <row r="17" spans="1:17" ht="12.75">
      <c r="A17" s="20">
        <f t="shared" si="1"/>
        <v>12</v>
      </c>
      <c r="B17" s="24">
        <f t="shared" si="2"/>
        <v>0</v>
      </c>
      <c r="C17" s="24">
        <f t="shared" si="0"/>
        <v>9.984176147191983E-07</v>
      </c>
      <c r="D17" s="24">
        <f t="shared" si="0"/>
        <v>4.992088073595992E-06</v>
      </c>
      <c r="E17" s="24">
        <f t="shared" si="0"/>
        <v>9.984176147191984E-06</v>
      </c>
      <c r="F17" s="24">
        <f t="shared" si="0"/>
        <v>4.992088073595992E-05</v>
      </c>
      <c r="G17" s="24">
        <f t="shared" si="0"/>
        <v>9.984176147191984E-05</v>
      </c>
      <c r="H17" s="24">
        <f t="shared" si="0"/>
        <v>0.0004992088073595992</v>
      </c>
      <c r="I17" s="24">
        <f t="shared" si="0"/>
        <v>0.0009984176147191984</v>
      </c>
      <c r="J17" s="24">
        <f t="shared" si="0"/>
        <v>0.004992088073595992</v>
      </c>
      <c r="K17" s="24">
        <f t="shared" si="0"/>
        <v>0.009984176147191983</v>
      </c>
      <c r="L17" s="24">
        <f t="shared" si="0"/>
        <v>0.04992088073595991</v>
      </c>
      <c r="M17" s="24">
        <f t="shared" si="0"/>
        <v>0.09984176147191982</v>
      </c>
      <c r="N17" s="24">
        <f t="shared" si="0"/>
        <v>0.49920880735959916</v>
      </c>
      <c r="O17" s="24">
        <f t="shared" si="0"/>
        <v>0.9984176147191983</v>
      </c>
      <c r="P17" s="24">
        <f t="shared" si="0"/>
        <v>4.992088073595991</v>
      </c>
      <c r="Q17" s="24">
        <f t="shared" si="0"/>
        <v>9.984176147191983</v>
      </c>
    </row>
    <row r="18" spans="1:17" ht="12.75">
      <c r="A18" s="20">
        <f t="shared" si="1"/>
        <v>13</v>
      </c>
      <c r="B18" s="24">
        <f t="shared" si="2"/>
        <v>0</v>
      </c>
      <c r="C18" s="24">
        <f t="shared" si="0"/>
        <v>9.998415357956377E-07</v>
      </c>
      <c r="D18" s="24">
        <f t="shared" si="0"/>
        <v>4.99920767897819E-06</v>
      </c>
      <c r="E18" s="24">
        <f t="shared" si="0"/>
        <v>9.99841535795638E-06</v>
      </c>
      <c r="F18" s="24">
        <f t="shared" si="0"/>
        <v>4.9992076789781895E-05</v>
      </c>
      <c r="G18" s="24">
        <f t="shared" si="0"/>
        <v>9.998415357956379E-05</v>
      </c>
      <c r="H18" s="24">
        <f t="shared" si="0"/>
        <v>0.000499920767897819</v>
      </c>
      <c r="I18" s="24">
        <f t="shared" si="0"/>
        <v>0.000999841535795638</v>
      </c>
      <c r="J18" s="24">
        <f t="shared" si="0"/>
        <v>0.004999207678978189</v>
      </c>
      <c r="K18" s="24">
        <f t="shared" si="0"/>
        <v>0.009998415357956378</v>
      </c>
      <c r="L18" s="24">
        <f t="shared" si="0"/>
        <v>0.049992076789781896</v>
      </c>
      <c r="M18" s="24">
        <f t="shared" si="0"/>
        <v>0.09998415357956379</v>
      </c>
      <c r="N18" s="24">
        <f t="shared" si="0"/>
        <v>0.4999207678978189</v>
      </c>
      <c r="O18" s="24">
        <f t="shared" si="0"/>
        <v>0.9998415357956378</v>
      </c>
      <c r="P18" s="24">
        <f t="shared" si="0"/>
        <v>4.9992076789781885</v>
      </c>
      <c r="Q18" s="24">
        <f t="shared" si="0"/>
        <v>9.998415357956377</v>
      </c>
    </row>
    <row r="19" spans="1:17" ht="13.5" thickBot="1">
      <c r="A19" s="21">
        <f t="shared" si="1"/>
        <v>14</v>
      </c>
      <c r="B19" s="25">
        <f t="shared" si="2"/>
        <v>0</v>
      </c>
      <c r="C19" s="25">
        <f t="shared" si="0"/>
        <v>9.9998415131926E-07</v>
      </c>
      <c r="D19" s="25">
        <f t="shared" si="0"/>
        <v>4.999920756596301E-06</v>
      </c>
      <c r="E19" s="25">
        <f t="shared" si="0"/>
        <v>9.999841513192601E-06</v>
      </c>
      <c r="F19" s="25">
        <f t="shared" si="0"/>
        <v>4.999920756596301E-05</v>
      </c>
      <c r="G19" s="25">
        <f t="shared" si="0"/>
        <v>9.999841513192601E-05</v>
      </c>
      <c r="H19" s="25">
        <f t="shared" si="0"/>
        <v>0.00049999207565963</v>
      </c>
      <c r="I19" s="25">
        <f t="shared" si="0"/>
        <v>0.00099998415131926</v>
      </c>
      <c r="J19" s="25">
        <f t="shared" si="0"/>
        <v>0.0049999207565963</v>
      </c>
      <c r="K19" s="25">
        <f t="shared" si="0"/>
        <v>0.0099998415131926</v>
      </c>
      <c r="L19" s="25">
        <f t="shared" si="0"/>
        <v>0.049999207565963</v>
      </c>
      <c r="M19" s="25">
        <f t="shared" si="0"/>
        <v>0.099998415131926</v>
      </c>
      <c r="N19" s="25">
        <f t="shared" si="0"/>
        <v>0.49999207565963</v>
      </c>
      <c r="O19" s="25">
        <f t="shared" si="0"/>
        <v>0.99998415131926</v>
      </c>
      <c r="P19" s="25">
        <f t="shared" si="0"/>
        <v>4.9999207565963</v>
      </c>
      <c r="Q19" s="25">
        <f t="shared" si="0"/>
        <v>9.9998415131926</v>
      </c>
    </row>
  </sheetData>
  <printOptions/>
  <pageMargins left="0.75" right="0.75" top="1" bottom="1" header="0.5" footer="0.5"/>
  <pageSetup horizontalDpi="1200" verticalDpi="1200" orientation="portrait" paperSize="9" r:id="rId4"/>
  <drawing r:id="rId3"/>
  <legacyDrawing r:id="rId2"/>
  <oleObjects>
    <oleObject progId="Equation.3" shapeId="1108283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Registered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Ruud.Herold</dc:creator>
  <cp:keywords/>
  <dc:description/>
  <cp:lastModifiedBy>Ruud.Herold</cp:lastModifiedBy>
  <dcterms:created xsi:type="dcterms:W3CDTF">2004-02-07T20:50:34Z</dcterms:created>
  <dcterms:modified xsi:type="dcterms:W3CDTF">2004-02-15T20:34:23Z</dcterms:modified>
  <cp:category/>
  <cp:version/>
  <cp:contentType/>
  <cp:contentStatus/>
</cp:coreProperties>
</file>