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7695" windowHeight="6555" activeTab="0"/>
  </bookViews>
  <sheets>
    <sheet name="combined" sheetId="1" r:id="rId1"/>
    <sheet name="solubility" sheetId="2" r:id="rId2"/>
    <sheet name="NH3" sheetId="3" r:id="rId3"/>
    <sheet name="polynomial" sheetId="4" r:id="rId4"/>
  </sheets>
  <definedNames/>
  <calcPr fullCalcOnLoad="1"/>
</workbook>
</file>

<file path=xl/sharedStrings.xml><?xml version="1.0" encoding="utf-8"?>
<sst xmlns="http://schemas.openxmlformats.org/spreadsheetml/2006/main" count="85" uniqueCount="49">
  <si>
    <t>pH</t>
  </si>
  <si>
    <t>pOH</t>
  </si>
  <si>
    <t>y</t>
  </si>
  <si>
    <t>Kb</t>
  </si>
  <si>
    <t>=</t>
  </si>
  <si>
    <t>c NH3</t>
  </si>
  <si>
    <t>M</t>
  </si>
  <si>
    <t>[NH3]</t>
  </si>
  <si>
    <r>
      <t>pH</t>
    </r>
    <r>
      <rPr>
        <sz val="10"/>
        <rFont val="Arial"/>
        <family val="0"/>
      </rPr>
      <t>/</t>
    </r>
    <r>
      <rPr>
        <sz val="10"/>
        <color indexed="42"/>
        <rFont val="Arial"/>
        <family val="2"/>
      </rPr>
      <t>[NH3]</t>
    </r>
  </si>
  <si>
    <t>with:</t>
  </si>
  <si>
    <t>The solubility equation:</t>
  </si>
  <si>
    <t>[Me2+]</t>
  </si>
  <si>
    <t>[Me(NH3)2+]</t>
  </si>
  <si>
    <t>[Me(NH3)22+]</t>
  </si>
  <si>
    <t>[Me(NH3)32+]</t>
  </si>
  <si>
    <t>[Me(NH3)42+]</t>
  </si>
  <si>
    <t>Sum Me</t>
  </si>
  <si>
    <t>Kb =</t>
  </si>
  <si>
    <t>K1 =</t>
  </si>
  <si>
    <t>K2 =</t>
  </si>
  <si>
    <t>K3 =</t>
  </si>
  <si>
    <t>K4 =</t>
  </si>
  <si>
    <t>S  =</t>
  </si>
  <si>
    <t>Me = Zn</t>
  </si>
  <si>
    <t>pH =</t>
  </si>
  <si>
    <t>pOH =</t>
  </si>
  <si>
    <t xml:space="preserve">y = </t>
  </si>
  <si>
    <t>CNH3 =</t>
  </si>
  <si>
    <t>equation</t>
  </si>
  <si>
    <t>[NH3] =</t>
  </si>
  <si>
    <t>Place a seed into the cel e.g [NH3]=0.1</t>
  </si>
  <si>
    <t>Use GoalSeek to set the equation to zero by changing the seed cel</t>
  </si>
  <si>
    <t xml:space="preserve">    Application. ScreenUpdating = False </t>
  </si>
  <si>
    <t xml:space="preserve">Sub Macro1() </t>
  </si>
  <si>
    <t xml:space="preserve">    Dim i As Integer </t>
  </si>
  <si>
    <t xml:space="preserve">    Next i </t>
  </si>
  <si>
    <t xml:space="preserve">End Sub </t>
  </si>
  <si>
    <t>i = row</t>
  </si>
  <si>
    <t xml:space="preserve">    For i = 8 To 22 </t>
  </si>
  <si>
    <t xml:space="preserve">         Cells(i, 10).GoalSeek Goal:=0, ChangingCell:=Range("E" &amp; i) </t>
  </si>
  <si>
    <t>The macro below has to be adjusted for each column.</t>
  </si>
  <si>
    <t>Adjust the equation for CNH3.</t>
  </si>
  <si>
    <t>[NH3] as function of pH and CNH3</t>
  </si>
  <si>
    <t>4K1K2K3K4 =</t>
  </si>
  <si>
    <t>3K1K2K3 =</t>
  </si>
  <si>
    <t>2K1K2 =</t>
  </si>
  <si>
    <t>[NH3] as function of pH and CNH3 for ZnS</t>
  </si>
  <si>
    <t>Total metal ion concentration (M)</t>
  </si>
  <si>
    <t>ZnS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</si>
</sst>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00E+00"/>
    <numFmt numFmtId="169" formatCode="0.00000E+00"/>
    <numFmt numFmtId="170" formatCode="0.0000E+00"/>
    <numFmt numFmtId="171" formatCode="0.000E+00"/>
    <numFmt numFmtId="172" formatCode="0E+00"/>
    <numFmt numFmtId="173" formatCode="0.0E+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30">
    <font>
      <sz val="10"/>
      <name val="Arial"/>
      <family val="0"/>
    </font>
    <font>
      <sz val="10"/>
      <color indexed="43"/>
      <name val="Arial"/>
      <family val="2"/>
    </font>
    <font>
      <b/>
      <sz val="18"/>
      <name val="Arial"/>
      <family val="2"/>
    </font>
    <font>
      <b/>
      <vertAlign val="subscript"/>
      <sz val="18"/>
      <name val="Arial"/>
      <family val="2"/>
    </font>
    <font>
      <b/>
      <vertAlign val="superscript"/>
      <sz val="18"/>
      <name val="Arial"/>
      <family val="2"/>
    </font>
    <font>
      <sz val="12"/>
      <name val="Arial"/>
      <family val="0"/>
    </font>
    <font>
      <sz val="18.75"/>
      <name val="Arial"/>
      <family val="0"/>
    </font>
    <font>
      <sz val="10"/>
      <color indexed="42"/>
      <name val="Arial"/>
      <family val="2"/>
    </font>
    <font>
      <sz val="10"/>
      <color indexed="13"/>
      <name val="Arial"/>
      <family val="2"/>
    </font>
    <font>
      <sz val="11.75"/>
      <name val="Arial"/>
      <family val="2"/>
    </font>
    <font>
      <b/>
      <sz val="11.75"/>
      <name val="Arial"/>
      <family val="2"/>
    </font>
    <font>
      <sz val="15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.25"/>
      <name val="Arial"/>
      <family val="2"/>
    </font>
    <font>
      <sz val="9.75"/>
      <name val="Arial"/>
      <family val="0"/>
    </font>
    <font>
      <b/>
      <sz val="8.25"/>
      <name val="Arial"/>
      <family val="0"/>
    </font>
    <font>
      <b/>
      <sz val="11.25"/>
      <name val="Arial"/>
      <family val="2"/>
    </font>
    <font>
      <b/>
      <sz val="18"/>
      <color indexed="10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b/>
      <sz val="10.5"/>
      <name val="Arial"/>
      <family val="0"/>
    </font>
    <font>
      <b/>
      <sz val="8"/>
      <name val="Arial"/>
      <family val="0"/>
    </font>
    <font>
      <sz val="10.5"/>
      <name val="Arial"/>
      <family val="0"/>
    </font>
    <font>
      <b/>
      <sz val="19"/>
      <name val="Arial"/>
      <family val="2"/>
    </font>
    <font>
      <b/>
      <vertAlign val="subscript"/>
      <sz val="1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75"/>
      <name val="Arial"/>
      <family val="0"/>
    </font>
    <font>
      <b/>
      <sz val="10.7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1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1" fillId="4" borderId="8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5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0" fillId="5" borderId="15" xfId="0" applyFill="1" applyBorder="1" applyAlignment="1">
      <alignment/>
    </xf>
    <xf numFmtId="0" fontId="8" fillId="4" borderId="15" xfId="0" applyFont="1" applyFill="1" applyBorder="1" applyAlignment="1">
      <alignment/>
    </xf>
    <xf numFmtId="11" fontId="0" fillId="0" borderId="13" xfId="0" applyNumberFormat="1" applyFill="1" applyBorder="1" applyAlignment="1">
      <alignment/>
    </xf>
    <xf numFmtId="11" fontId="0" fillId="0" borderId="14" xfId="0" applyNumberFormat="1" applyFill="1" applyBorder="1" applyAlignment="1">
      <alignment/>
    </xf>
    <xf numFmtId="0" fontId="0" fillId="2" borderId="16" xfId="0" applyFill="1" applyBorder="1" applyAlignment="1">
      <alignment/>
    </xf>
    <xf numFmtId="1" fontId="0" fillId="2" borderId="17" xfId="0" applyNumberFormat="1" applyFill="1" applyBorder="1" applyAlignment="1">
      <alignment/>
    </xf>
    <xf numFmtId="0" fontId="0" fillId="2" borderId="9" xfId="0" applyFill="1" applyBorder="1" applyAlignment="1">
      <alignment/>
    </xf>
    <xf numFmtId="1" fontId="0" fillId="0" borderId="2" xfId="0" applyNumberFormat="1" applyBorder="1" applyAlignment="1">
      <alignment/>
    </xf>
    <xf numFmtId="0" fontId="0" fillId="6" borderId="18" xfId="0" applyFill="1" applyBorder="1" applyAlignment="1">
      <alignment/>
    </xf>
    <xf numFmtId="0" fontId="18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3" xfId="0" applyFill="1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0" fillId="3" borderId="15" xfId="0" applyFill="1" applyBorder="1" applyAlignment="1">
      <alignment/>
    </xf>
    <xf numFmtId="0" fontId="0" fillId="0" borderId="4" xfId="0" applyBorder="1" applyAlignment="1">
      <alignment/>
    </xf>
    <xf numFmtId="0" fontId="0" fillId="0" borderId="20" xfId="0" applyBorder="1" applyAlignment="1">
      <alignment/>
    </xf>
    <xf numFmtId="0" fontId="0" fillId="0" borderId="5" xfId="0" applyBorder="1" applyAlignment="1">
      <alignment/>
    </xf>
    <xf numFmtId="1" fontId="0" fillId="0" borderId="0" xfId="0" applyNumberFormat="1" applyAlignment="1">
      <alignment/>
    </xf>
    <xf numFmtId="0" fontId="0" fillId="3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19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9" xfId="0" applyFill="1" applyBorder="1" applyAlignment="1">
      <alignment horizontal="center"/>
    </xf>
    <xf numFmtId="0" fontId="0" fillId="5" borderId="19" xfId="0" applyFill="1" applyBorder="1" applyAlignment="1">
      <alignment/>
    </xf>
    <xf numFmtId="0" fontId="0" fillId="5" borderId="9" xfId="0" applyFill="1" applyBorder="1" applyAlignment="1">
      <alignment/>
    </xf>
    <xf numFmtId="0" fontId="0" fillId="4" borderId="16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7" borderId="2" xfId="0" applyFill="1" applyBorder="1" applyAlignment="1">
      <alignment/>
    </xf>
    <xf numFmtId="0" fontId="0" fillId="7" borderId="9" xfId="0" applyFill="1" applyBorder="1" applyAlignment="1">
      <alignment/>
    </xf>
    <xf numFmtId="0" fontId="0" fillId="3" borderId="17" xfId="0" applyFill="1" applyBorder="1" applyAlignment="1">
      <alignment/>
    </xf>
    <xf numFmtId="0" fontId="0" fillId="7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5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.019"/>
          <c:w val="1"/>
          <c:h val="0.96175"/>
        </c:manualLayout>
      </c:layout>
      <c:surface3DChart>
        <c:ser>
          <c:idx val="0"/>
          <c:order val="0"/>
          <c:tx>
            <c:strRef>
              <c:f>combined!$I$4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combined!$H$5:$H$19</c:f>
              <c:numCache/>
            </c:numRef>
          </c:cat>
          <c:val>
            <c:numRef>
              <c:f>combined!$I$5:$I$19</c:f>
              <c:numCache/>
            </c:numRef>
          </c:val>
        </c:ser>
        <c:ser>
          <c:idx val="1"/>
          <c:order val="1"/>
          <c:tx>
            <c:strRef>
              <c:f>combined!$J$4</c:f>
              <c:strCache>
                <c:ptCount val="1"/>
                <c:pt idx="0">
                  <c:v>0.1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combined!$H$5:$H$19</c:f>
              <c:numCache/>
            </c:numRef>
          </c:cat>
          <c:val>
            <c:numRef>
              <c:f>combined!$J$5:$J$19</c:f>
              <c:numCache/>
            </c:numRef>
          </c:val>
        </c:ser>
        <c:ser>
          <c:idx val="2"/>
          <c:order val="2"/>
          <c:tx>
            <c:strRef>
              <c:f>combined!$K$4</c:f>
              <c:strCache>
                <c:ptCount val="1"/>
                <c:pt idx="0">
                  <c:v>0.01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combined!$H$5:$H$19</c:f>
              <c:numCache/>
            </c:numRef>
          </c:cat>
          <c:val>
            <c:numRef>
              <c:f>combined!$K$5:$K$19</c:f>
              <c:numCache/>
            </c:numRef>
          </c:val>
        </c:ser>
        <c:ser>
          <c:idx val="3"/>
          <c:order val="3"/>
          <c:tx>
            <c:strRef>
              <c:f>combined!$L$4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combined!$H$5:$H$19</c:f>
              <c:numCache/>
            </c:numRef>
          </c:cat>
          <c:val>
            <c:numRef>
              <c:f>combined!$L$5:$L$19</c:f>
              <c:numCache/>
            </c:numRef>
          </c:val>
        </c:ser>
        <c:ser>
          <c:idx val="4"/>
          <c:order val="4"/>
          <c:tx>
            <c:strRef>
              <c:f>combined!$M$4</c:f>
              <c:strCache>
                <c:ptCount val="1"/>
                <c:pt idx="0">
                  <c:v>0.0001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combined!$H$5:$H$19</c:f>
              <c:numCache/>
            </c:numRef>
          </c:cat>
          <c:val>
            <c:numRef>
              <c:f>combined!$M$5:$M$19</c:f>
              <c:numCache/>
            </c:numRef>
          </c:val>
        </c:ser>
        <c:axId val="52225300"/>
        <c:axId val="265653"/>
        <c:axId val="2390878"/>
      </c:surface3DChart>
      <c:catAx>
        <c:axId val="52225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65653"/>
        <c:crosses val="autoZero"/>
        <c:auto val="1"/>
        <c:lblOffset val="100"/>
        <c:noMultiLvlLbl val="0"/>
      </c:catAx>
      <c:valAx>
        <c:axId val="2656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Total metal ion concentration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225300"/>
        <c:crossesAt val="1"/>
        <c:crossBetween val="between"/>
        <c:dispUnits/>
      </c:valAx>
      <c:serAx>
        <c:axId val="2390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CNH3  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6565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25"/>
          <c:y val="0.026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75"/>
          <c:y val="0.0015"/>
          <c:w val="0.8075"/>
          <c:h val="0.9195"/>
        </c:manualLayout>
      </c:layout>
      <c:scatterChart>
        <c:scatterStyle val="lineMarker"/>
        <c:varyColors val="0"/>
        <c:ser>
          <c:idx val="1"/>
          <c:order val="0"/>
          <c:tx>
            <c:v>[Me2+]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solubility!$A$14:$A$29</c:f>
              <c:numCache/>
            </c:numRef>
          </c:xVal>
          <c:yVal>
            <c:numRef>
              <c:f>solubility!$B$14:$B$29</c:f>
              <c:numCache/>
            </c:numRef>
          </c:yVal>
          <c:smooth val="1"/>
        </c:ser>
        <c:ser>
          <c:idx val="2"/>
          <c:order val="1"/>
          <c:tx>
            <c:v>[Me(NH3)2+]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solubility!$A$14:$A$29</c:f>
              <c:numCache/>
            </c:numRef>
          </c:xVal>
          <c:yVal>
            <c:numRef>
              <c:f>solubility!$C$14:$C$29</c:f>
              <c:numCache/>
            </c:numRef>
          </c:yVal>
          <c:smooth val="0"/>
        </c:ser>
        <c:ser>
          <c:idx val="3"/>
          <c:order val="2"/>
          <c:tx>
            <c:v>[Me(NH3)22+]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solubility!$A$14:$A$29</c:f>
              <c:numCache/>
            </c:numRef>
          </c:xVal>
          <c:yVal>
            <c:numRef>
              <c:f>solubility!$D$14:$D$29</c:f>
              <c:numCache/>
            </c:numRef>
          </c:yVal>
          <c:smooth val="1"/>
        </c:ser>
        <c:ser>
          <c:idx val="0"/>
          <c:order val="3"/>
          <c:tx>
            <c:v>[Me(NH3)32+]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solubility!$A$14:$A$29</c:f>
              <c:numCache/>
            </c:numRef>
          </c:xVal>
          <c:yVal>
            <c:numRef>
              <c:f>solubility!$E$14:$E$29</c:f>
              <c:numCache/>
            </c:numRef>
          </c:yVal>
          <c:smooth val="1"/>
        </c:ser>
        <c:ser>
          <c:idx val="4"/>
          <c:order val="4"/>
          <c:tx>
            <c:v>[Me(NH3)42+]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solubility!$A$14:$A$29</c:f>
              <c:numCache/>
            </c:numRef>
          </c:xVal>
          <c:yVal>
            <c:numRef>
              <c:f>solubility!$F$14:$F$29</c:f>
              <c:numCache/>
            </c:numRef>
          </c:yVal>
          <c:smooth val="1"/>
        </c:ser>
        <c:axId val="21517903"/>
        <c:axId val="59443400"/>
      </c:scatterChart>
      <c:valAx>
        <c:axId val="21517903"/>
        <c:scaling>
          <c:logBase val="10"/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[NH3] (M)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43400"/>
        <c:crosses val="autoZero"/>
        <c:crossBetween val="midCat"/>
        <c:dispUnits/>
      </c:valAx>
      <c:valAx>
        <c:axId val="5944340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[Me2+] ; [Me(NH3)2+]; [Me(NH3)22+]; [Me(NH3)32+]; [Me(NH3)42+ (M)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517903"/>
        <c:crossesAt val="1E-06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275"/>
          <c:y val="0.18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03"/>
          <c:w val="0.7515"/>
          <c:h val="0.8835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solubility!$A$14:$A$29</c:f>
              <c:numCache/>
            </c:numRef>
          </c:xVal>
          <c:yVal>
            <c:numRef>
              <c:f>solubility!$G$14:$G$29</c:f>
              <c:numCache/>
            </c:numRef>
          </c:yVal>
          <c:smooth val="1"/>
        </c:ser>
        <c:axId val="65228553"/>
        <c:axId val="50186066"/>
      </c:scatterChart>
      <c:valAx>
        <c:axId val="65228553"/>
        <c:scaling>
          <c:logBase val="10"/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[NH3] (M)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186066"/>
        <c:crosses val="autoZero"/>
        <c:crossBetween val="midCat"/>
        <c:dispUnits/>
      </c:valAx>
      <c:valAx>
        <c:axId val="50186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Me-ion concentration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228553"/>
        <c:crossesAt val="1E-06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existentiegebied NH3</a:t>
            </a:r>
          </a:p>
        </c:rich>
      </c:tx>
      <c:layout>
        <c:manualLayout>
          <c:xMode val="factor"/>
          <c:yMode val="factor"/>
          <c:x val="-0.3545"/>
          <c:y val="-0.0125"/>
        </c:manualLayout>
      </c:layout>
      <c:spPr>
        <a:noFill/>
        <a:ln>
          <a:noFill/>
        </a:ln>
      </c:spPr>
    </c:title>
    <c:view3D>
      <c:rotX val="15"/>
      <c:rotY val="300"/>
      <c:depthPercent val="100"/>
      <c:rAngAx val="0"/>
      <c:perspective val="30"/>
    </c:view3D>
    <c:plotArea>
      <c:layout>
        <c:manualLayout>
          <c:xMode val="edge"/>
          <c:yMode val="edge"/>
          <c:x val="0.01375"/>
          <c:y val="0.04425"/>
          <c:w val="0.985"/>
          <c:h val="0.95575"/>
        </c:manualLayout>
      </c:layout>
      <c:surface3DChart>
        <c:ser>
          <c:idx val="0"/>
          <c:order val="0"/>
          <c:tx>
            <c:strRef>
              <c:f>NH3!$A$5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NH3!$B$5:$Q$5</c:f>
              <c:numCache/>
            </c:numRef>
          </c:val>
        </c:ser>
        <c:ser>
          <c:idx val="1"/>
          <c:order val="1"/>
          <c:tx>
            <c:strRef>
              <c:f>NH3!$A$6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NH3!$B$6:$Q$6</c:f>
              <c:numCache/>
            </c:numRef>
          </c:val>
        </c:ser>
        <c:ser>
          <c:idx val="2"/>
          <c:order val="2"/>
          <c:tx>
            <c:strRef>
              <c:f>NH3!$A$7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NH3!$B$7:$Q$7</c:f>
              <c:numCache/>
            </c:numRef>
          </c:val>
        </c:ser>
        <c:ser>
          <c:idx val="3"/>
          <c:order val="3"/>
          <c:tx>
            <c:strRef>
              <c:f>NH3!$A$8</c:f>
              <c:strCache>
                <c:ptCount val="1"/>
                <c:pt idx="0">
                  <c:v>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NH3!$B$8:$Q$8</c:f>
              <c:numCache/>
            </c:numRef>
          </c:val>
        </c:ser>
        <c:ser>
          <c:idx val="4"/>
          <c:order val="4"/>
          <c:tx>
            <c:strRef>
              <c:f>NH3!$A$9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NH3!$B$9:$Q$9</c:f>
              <c:numCache/>
            </c:numRef>
          </c:val>
        </c:ser>
        <c:ser>
          <c:idx val="5"/>
          <c:order val="5"/>
          <c:tx>
            <c:strRef>
              <c:f>NH3!$A$10</c:f>
              <c:strCache>
                <c:ptCount val="1"/>
                <c:pt idx="0">
                  <c:v>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NH3!$B$10:$Q$10</c:f>
              <c:numCache/>
            </c:numRef>
          </c:val>
        </c:ser>
        <c:ser>
          <c:idx val="6"/>
          <c:order val="6"/>
          <c:tx>
            <c:strRef>
              <c:f>NH3!$A$11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NH3!$B$11:$Q$11</c:f>
              <c:numCache/>
            </c:numRef>
          </c:val>
        </c:ser>
        <c:ser>
          <c:idx val="7"/>
          <c:order val="7"/>
          <c:tx>
            <c:strRef>
              <c:f>NH3!$A$12</c:f>
              <c:strCache>
                <c:ptCount val="1"/>
                <c:pt idx="0">
                  <c:v>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NH3!$B$12:$Q$12</c:f>
              <c:numCache/>
            </c:numRef>
          </c:val>
        </c:ser>
        <c:ser>
          <c:idx val="8"/>
          <c:order val="8"/>
          <c:tx>
            <c:strRef>
              <c:f>NH3!$A$13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NH3!$B$13:$Q$13</c:f>
              <c:numCache/>
            </c:numRef>
          </c:val>
        </c:ser>
        <c:ser>
          <c:idx val="9"/>
          <c:order val="9"/>
          <c:tx>
            <c:strRef>
              <c:f>NH3!$A$14</c:f>
              <c:strCache>
                <c:ptCount val="1"/>
                <c:pt idx="0">
                  <c:v>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NH3!$B$14:$Q$14</c:f>
              <c:numCache/>
            </c:numRef>
          </c:val>
        </c:ser>
        <c:ser>
          <c:idx val="10"/>
          <c:order val="10"/>
          <c:tx>
            <c:strRef>
              <c:f>NH3!$A$15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NH3!$B$15:$Q$15</c:f>
              <c:numCache/>
            </c:numRef>
          </c:val>
        </c:ser>
        <c:ser>
          <c:idx val="11"/>
          <c:order val="11"/>
          <c:tx>
            <c:strRef>
              <c:f>NH3!$A$16</c:f>
              <c:strCache>
                <c:ptCount val="1"/>
                <c:pt idx="0">
                  <c:v>11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NH3!$B$16:$Q$16</c:f>
              <c:numCache/>
            </c:numRef>
          </c:val>
        </c:ser>
        <c:ser>
          <c:idx val="12"/>
          <c:order val="12"/>
          <c:tx>
            <c:strRef>
              <c:f>NH3!$A$17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NH3!$B$17:$Q$17</c:f>
              <c:numCache/>
            </c:numRef>
          </c:val>
        </c:ser>
        <c:ser>
          <c:idx val="13"/>
          <c:order val="13"/>
          <c:tx>
            <c:strRef>
              <c:f>NH3!$A$18</c:f>
              <c:strCache>
                <c:ptCount val="1"/>
                <c:pt idx="0">
                  <c:v>13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NH3!$B$18:$Q$18</c:f>
              <c:numCache/>
            </c:numRef>
          </c:val>
        </c:ser>
        <c:ser>
          <c:idx val="14"/>
          <c:order val="14"/>
          <c:tx>
            <c:strRef>
              <c:f>NH3!$A$19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NH3!$B$4:$Q$4</c:f>
              <c:numCache/>
            </c:numRef>
          </c:cat>
          <c:val>
            <c:numRef>
              <c:f>NH3!$B$19:$Q$19</c:f>
              <c:numCache/>
            </c:numRef>
          </c:val>
        </c:ser>
        <c:axId val="49021411"/>
        <c:axId val="38539516"/>
        <c:axId val="11311325"/>
      </c:surface3DChart>
      <c:catAx>
        <c:axId val="49021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cNH3</a:t>
                </a:r>
              </a:p>
            </c:rich>
          </c:tx>
          <c:layout>
            <c:manualLayout>
              <c:xMode val="factor"/>
              <c:yMode val="factor"/>
              <c:x val="-0.126"/>
              <c:y val="0.0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8539516"/>
        <c:crosses val="autoZero"/>
        <c:auto val="1"/>
        <c:lblOffset val="100"/>
        <c:noMultiLvlLbl val="0"/>
      </c:catAx>
      <c:valAx>
        <c:axId val="385395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[NH3]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9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9021411"/>
        <c:crossesAt val="1"/>
        <c:crossBetween val="between"/>
        <c:dispUnits/>
      </c:valAx>
      <c:serAx>
        <c:axId val="11311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0.0587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low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38539516"/>
        <c:crosses val="autoZero"/>
        <c:tickLblSkip val="1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"/>
          <c:y val="0.618"/>
          <c:w val="0.183"/>
          <c:h val="0.37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Existentiegebied NH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/NH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4</a:t>
            </a:r>
            <a:r>
              <a:rPr lang="en-US" cap="none" sz="1200" b="1" i="0" u="none" baseline="30000">
                <a:latin typeface="Arial"/>
                <a:ea typeface="Arial"/>
                <a:cs typeface="Arial"/>
              </a:rPr>
              <a:t>+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445"/>
          <c:w val="0.911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NH3!$A$43:$A$71</c:f>
              <c:numCache/>
            </c:numRef>
          </c:xVal>
          <c:yVal>
            <c:numRef>
              <c:f>NH3!$D$43:$D$71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polynomial!$A$8:$A$22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</c:numCache>
            </c:numRef>
          </c:xVal>
          <c:yVal>
            <c:numRef>
              <c:f>polynomial!$D$8:$D$22</c:f>
              <c:numCache>
                <c:ptCount val="15"/>
                <c:pt idx="0">
                  <c:v>1.000093156075868E-14</c:v>
                </c:pt>
                <c:pt idx="1">
                  <c:v>9.999635071355428E-14</c:v>
                </c:pt>
                <c:pt idx="2">
                  <c:v>1.0000938099853033E-12</c:v>
                </c:pt>
                <c:pt idx="3">
                  <c:v>1.0000938052419188E-11</c:v>
                </c:pt>
                <c:pt idx="4">
                  <c:v>1.0000937905035455E-10</c:v>
                </c:pt>
                <c:pt idx="5">
                  <c:v>1.0000936411885776E-09</c:v>
                </c:pt>
                <c:pt idx="6">
                  <c:v>1.0000921486097984E-08</c:v>
                </c:pt>
                <c:pt idx="7">
                  <c:v>1.0000772230851285E-07</c:v>
                </c:pt>
                <c:pt idx="8">
                  <c:v>9.99927992337398E-07</c:v>
                </c:pt>
                <c:pt idx="9">
                  <c:v>9.984381307004036E-06</c:v>
                </c:pt>
                <c:pt idx="10">
                  <c:v>9.836458835457866E-05</c:v>
                </c:pt>
                <c:pt idx="11">
                  <c:v>0.000816215227417747</c:v>
                </c:pt>
                <c:pt idx="12">
                  <c:v>0.002043706822225819</c:v>
                </c:pt>
                <c:pt idx="13">
                  <c:v>0.002271544667517054</c:v>
                </c:pt>
                <c:pt idx="14">
                  <c:v>0.0022951251079838435</c:v>
                </c:pt>
              </c:numCache>
            </c:numRef>
          </c:yVal>
          <c:smooth val="0"/>
        </c:ser>
        <c:axId val="34693062"/>
        <c:axId val="43802103"/>
      </c:scatterChart>
      <c:valAx>
        <c:axId val="34693062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02103"/>
        <c:crosses val="autoZero"/>
        <c:crossBetween val="midCat"/>
        <c:dispUnits/>
      </c:valAx>
      <c:valAx>
        <c:axId val="43802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[NH3]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930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250"/>
      <c:depthPercent val="100"/>
      <c:rAngAx val="0"/>
      <c:perspective val="20"/>
    </c:view3D>
    <c:plotArea>
      <c:layout>
        <c:manualLayout>
          <c:xMode val="edge"/>
          <c:yMode val="edge"/>
          <c:x val="0"/>
          <c:y val="0.04025"/>
          <c:w val="0.9955"/>
          <c:h val="0.95975"/>
        </c:manualLayout>
      </c:layout>
      <c:surface3DChart>
        <c:ser>
          <c:idx val="0"/>
          <c:order val="0"/>
          <c:tx>
            <c:strRef>
              <c:f>polynomial!$M$12</c:f>
              <c:strCache>
                <c:ptCount val="1"/>
                <c:pt idx="0">
                  <c:v>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polynomial!$L$13:$L$27</c:f>
              <c:numCache/>
            </c:numRef>
          </c:cat>
          <c:val>
            <c:numRef>
              <c:f>polynomial!$M$13:$M$27</c:f>
              <c:numCache/>
            </c:numRef>
          </c:val>
        </c:ser>
        <c:ser>
          <c:idx val="1"/>
          <c:order val="1"/>
          <c:tx>
            <c:strRef>
              <c:f>polynomial!$N$12</c:f>
              <c:strCache>
                <c:ptCount val="1"/>
                <c:pt idx="0">
                  <c:v>0.1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polynomial!$L$13:$L$27</c:f>
              <c:numCache/>
            </c:numRef>
          </c:cat>
          <c:val>
            <c:numRef>
              <c:f>polynomial!$N$13:$N$27</c:f>
              <c:numCache/>
            </c:numRef>
          </c:val>
        </c:ser>
        <c:ser>
          <c:idx val="2"/>
          <c:order val="2"/>
          <c:tx>
            <c:strRef>
              <c:f>polynomial!$O$12</c:f>
              <c:strCache>
                <c:ptCount val="1"/>
                <c:pt idx="0">
                  <c:v>0.01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polynomial!$L$13:$L$27</c:f>
              <c:numCache/>
            </c:numRef>
          </c:cat>
          <c:val>
            <c:numRef>
              <c:f>polynomial!$O$13:$O$27</c:f>
              <c:numCache/>
            </c:numRef>
          </c:val>
        </c:ser>
        <c:ser>
          <c:idx val="3"/>
          <c:order val="3"/>
          <c:tx>
            <c:strRef>
              <c:f>polynomial!$P$12</c:f>
              <c:strCache>
                <c:ptCount val="1"/>
                <c:pt idx="0">
                  <c:v>0.001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polynomial!$L$13:$L$27</c:f>
              <c:numCache/>
            </c:numRef>
          </c:cat>
          <c:val>
            <c:numRef>
              <c:f>polynomial!$P$13:$P$27</c:f>
              <c:numCache/>
            </c:numRef>
          </c:val>
        </c:ser>
        <c:ser>
          <c:idx val="4"/>
          <c:order val="4"/>
          <c:tx>
            <c:strRef>
              <c:f>polynomial!$Q$12</c:f>
              <c:strCache>
                <c:ptCount val="1"/>
                <c:pt idx="0">
                  <c:v>0.0001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polynomial!$L$13:$L$27</c:f>
              <c:numCache/>
            </c:numRef>
          </c:cat>
          <c:val>
            <c:numRef>
              <c:f>polynomial!$Q$13:$Q$27</c:f>
              <c:numCache/>
            </c:numRef>
          </c:val>
        </c:ser>
        <c:axId val="58674608"/>
        <c:axId val="58309425"/>
        <c:axId val="55022778"/>
      </c:surface3DChart>
      <c:catAx>
        <c:axId val="58674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low"/>
        <c:crossAx val="58309425"/>
        <c:crosses val="autoZero"/>
        <c:auto val="1"/>
        <c:lblOffset val="100"/>
        <c:noMultiLvlLbl val="0"/>
      </c:catAx>
      <c:valAx>
        <c:axId val="583094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[NH3] (M)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58674608"/>
        <c:crossesAt val="1"/>
        <c:crossBetween val="between"/>
        <c:dispUnits/>
      </c:valAx>
      <c:serAx>
        <c:axId val="55022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CNH3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out"/>
        <c:tickLblPos val="low"/>
        <c:crossAx val="5830942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5"/>
          <c:y val="0.004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19</xdr:row>
      <xdr:rowOff>76200</xdr:rowOff>
    </xdr:from>
    <xdr:to>
      <xdr:col>21</xdr:col>
      <xdr:colOff>104775</xdr:colOff>
      <xdr:row>51</xdr:row>
      <xdr:rowOff>114300</xdr:rowOff>
    </xdr:to>
    <xdr:graphicFrame>
      <xdr:nvGraphicFramePr>
        <xdr:cNvPr id="1" name="Chart 8"/>
        <xdr:cNvGraphicFramePr/>
      </xdr:nvGraphicFramePr>
      <xdr:xfrm>
        <a:off x="6619875" y="3200400"/>
        <a:ext cx="67056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8</xdr:row>
      <xdr:rowOff>76200</xdr:rowOff>
    </xdr:from>
    <xdr:to>
      <xdr:col>16</xdr:col>
      <xdr:colOff>590550</xdr:colOff>
      <xdr:row>45</xdr:row>
      <xdr:rowOff>66675</xdr:rowOff>
    </xdr:to>
    <xdr:graphicFrame>
      <xdr:nvGraphicFramePr>
        <xdr:cNvPr id="1" name="Chart 4"/>
        <xdr:cNvGraphicFramePr/>
      </xdr:nvGraphicFramePr>
      <xdr:xfrm>
        <a:off x="6134100" y="1533525"/>
        <a:ext cx="6086475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29</xdr:row>
      <xdr:rowOff>47625</xdr:rowOff>
    </xdr:from>
    <xdr:to>
      <xdr:col>6</xdr:col>
      <xdr:colOff>533400</xdr:colOff>
      <xdr:row>47</xdr:row>
      <xdr:rowOff>28575</xdr:rowOff>
    </xdr:to>
    <xdr:graphicFrame>
      <xdr:nvGraphicFramePr>
        <xdr:cNvPr id="2" name="Chart 11"/>
        <xdr:cNvGraphicFramePr/>
      </xdr:nvGraphicFramePr>
      <xdr:xfrm>
        <a:off x="800100" y="4924425"/>
        <a:ext cx="46005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0.82225</cdr:x>
      <cdr:y>0.468</cdr:y>
    </cdr:from>
    <cdr:to>
      <cdr:x>0.96225</cdr:x>
      <cdr:y>0.67375</cdr:y>
    </cdr:to>
    <cdr:sp>
      <cdr:nvSpPr>
        <cdr:cNvPr id="1" name="TextBox 1"/>
        <cdr:cNvSpPr txBox="1">
          <a:spLocks noChangeArrowheads="1"/>
        </cdr:cNvSpPr>
      </cdr:nvSpPr>
      <cdr:spPr>
        <a:xfrm>
          <a:off x="4029075" y="1809750"/>
          <a:ext cx="6858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00" b="1" i="0" u="none" baseline="0">
              <a:latin typeface="Arial"/>
              <a:ea typeface="Arial"/>
              <a:cs typeface="Arial"/>
            </a:rPr>
            <a:t>NH</a:t>
          </a:r>
          <a:r>
            <a:rPr lang="en-US" cap="none" sz="1900" b="1" i="0" u="none" baseline="-2500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0.27175</cdr:x>
      <cdr:y>0.3085</cdr:y>
    </cdr:from>
    <cdr:to>
      <cdr:x>0.27175</cdr:x>
      <cdr:y>0.3085</cdr:y>
    </cdr:to>
    <cdr:sp>
      <cdr:nvSpPr>
        <cdr:cNvPr id="2" name="TextBox 2"/>
        <cdr:cNvSpPr txBox="1">
          <a:spLocks noChangeArrowheads="1"/>
        </cdr:cNvSpPr>
      </cdr:nvSpPr>
      <cdr:spPr>
        <a:xfrm>
          <a:off x="1323975" y="1190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NH</a:t>
          </a:r>
          <a:r>
            <a:rPr lang="en-US" cap="none" sz="1800" b="1" i="0" u="none" baseline="-25000">
              <a:latin typeface="Arial"/>
              <a:ea typeface="Arial"/>
              <a:cs typeface="Arial"/>
            </a:rPr>
            <a:t>4</a:t>
          </a:r>
          <a:r>
            <a:rPr lang="en-US" cap="none" sz="1800" b="1" i="0" u="none" baseline="30000">
              <a:latin typeface="Arial"/>
              <a:ea typeface="Arial"/>
              <a:cs typeface="Arial"/>
            </a:rPr>
            <a:t>+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5</xdr:row>
      <xdr:rowOff>66675</xdr:rowOff>
    </xdr:from>
    <xdr:to>
      <xdr:col>14</xdr:col>
      <xdr:colOff>342900</xdr:colOff>
      <xdr:row>29</xdr:row>
      <xdr:rowOff>95250</xdr:rowOff>
    </xdr:to>
    <xdr:graphicFrame>
      <xdr:nvGraphicFramePr>
        <xdr:cNvPr id="1" name="Chart 2"/>
        <xdr:cNvGraphicFramePr/>
      </xdr:nvGraphicFramePr>
      <xdr:xfrm>
        <a:off x="2886075" y="904875"/>
        <a:ext cx="64198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41</xdr:row>
      <xdr:rowOff>19050</xdr:rowOff>
    </xdr:from>
    <xdr:to>
      <xdr:col>12</xdr:col>
      <xdr:colOff>504825</xdr:colOff>
      <xdr:row>65</xdr:row>
      <xdr:rowOff>0</xdr:rowOff>
    </xdr:to>
    <xdr:graphicFrame>
      <xdr:nvGraphicFramePr>
        <xdr:cNvPr id="2" name="Chart 4"/>
        <xdr:cNvGraphicFramePr/>
      </xdr:nvGraphicFramePr>
      <xdr:xfrm>
        <a:off x="3305175" y="6715125"/>
        <a:ext cx="490537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7</xdr:row>
      <xdr:rowOff>0</xdr:rowOff>
    </xdr:from>
    <xdr:to>
      <xdr:col>12</xdr:col>
      <xdr:colOff>304800</xdr:colOff>
      <xdr:row>8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1525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9</xdr:row>
      <xdr:rowOff>76200</xdr:rowOff>
    </xdr:from>
    <xdr:to>
      <xdr:col>18</xdr:col>
      <xdr:colOff>209550</xdr:colOff>
      <xdr:row>40</xdr:row>
      <xdr:rowOff>38100</xdr:rowOff>
    </xdr:to>
    <xdr:graphicFrame>
      <xdr:nvGraphicFramePr>
        <xdr:cNvPr id="2" name="Chart 4"/>
        <xdr:cNvGraphicFramePr/>
      </xdr:nvGraphicFramePr>
      <xdr:xfrm>
        <a:off x="6362700" y="1552575"/>
        <a:ext cx="4886325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W59"/>
  <sheetViews>
    <sheetView tabSelected="1" zoomScale="75" zoomScaleNormal="75" workbookViewId="0" topLeftCell="A1">
      <selection activeCell="Y25" sqref="Y25"/>
    </sheetView>
  </sheetViews>
  <sheetFormatPr defaultColWidth="9.140625" defaultRowHeight="12.75"/>
  <cols>
    <col min="2" max="2" width="14.00390625" style="0" bestFit="1" customWidth="1"/>
    <col min="7" max="7" width="4.8515625" style="0" customWidth="1"/>
    <col min="9" max="9" width="14.00390625" style="0" bestFit="1" customWidth="1"/>
    <col min="14" max="14" width="5.140625" style="0" customWidth="1"/>
    <col min="16" max="16" width="14.00390625" style="0" bestFit="1" customWidth="1"/>
  </cols>
  <sheetData>
    <row r="1" spans="1:16" ht="13.5" thickBot="1">
      <c r="A1" s="44" t="s">
        <v>42</v>
      </c>
      <c r="B1" s="45"/>
      <c r="C1" s="45"/>
      <c r="D1" s="45"/>
      <c r="E1" s="45"/>
      <c r="F1" s="46"/>
      <c r="H1" s="44" t="s">
        <v>47</v>
      </c>
      <c r="I1" s="45"/>
      <c r="J1" s="45"/>
      <c r="K1" s="45"/>
      <c r="L1" s="45"/>
      <c r="M1" s="46"/>
      <c r="O1" s="5" t="s">
        <v>17</v>
      </c>
      <c r="P1" s="6">
        <f>10^(-4.8)</f>
        <v>1.584893192461113E-05</v>
      </c>
    </row>
    <row r="2" spans="1:16" ht="13.5" thickBot="1">
      <c r="A2" s="33"/>
      <c r="B2" s="34"/>
      <c r="C2" s="34"/>
      <c r="D2" s="34"/>
      <c r="E2" s="34"/>
      <c r="F2" s="10"/>
      <c r="H2" s="33"/>
      <c r="I2" s="34"/>
      <c r="J2" s="34"/>
      <c r="K2" s="34"/>
      <c r="L2" s="34"/>
      <c r="M2" s="10"/>
      <c r="O2" s="21" t="s">
        <v>18</v>
      </c>
      <c r="P2" s="22">
        <f>10^2.2</f>
        <v>158.48931924611153</v>
      </c>
    </row>
    <row r="3" spans="1:16" ht="12.75">
      <c r="A3" s="33"/>
      <c r="B3" s="35" t="s">
        <v>27</v>
      </c>
      <c r="C3" s="34"/>
      <c r="D3" s="34"/>
      <c r="E3" s="34"/>
      <c r="F3" s="10"/>
      <c r="H3" s="30"/>
      <c r="I3" s="43" t="s">
        <v>27</v>
      </c>
      <c r="J3" s="43"/>
      <c r="K3" s="43"/>
      <c r="L3" s="43"/>
      <c r="M3" s="69"/>
      <c r="O3" s="2" t="s">
        <v>19</v>
      </c>
      <c r="P3" s="3">
        <f>10^2.3</f>
        <v>199.52623149688802</v>
      </c>
    </row>
    <row r="4" spans="1:16" ht="12.75">
      <c r="A4" s="36" t="s">
        <v>24</v>
      </c>
      <c r="B4" s="37">
        <f>polynomial!D6</f>
        <v>1</v>
      </c>
      <c r="C4" s="37">
        <f>polynomial!E6</f>
        <v>0.1</v>
      </c>
      <c r="D4" s="37">
        <f>polynomial!F6</f>
        <v>0.01</v>
      </c>
      <c r="E4" s="37">
        <f>polynomial!G6</f>
        <v>0.001</v>
      </c>
      <c r="F4" s="38">
        <f>polynomial!H6</f>
        <v>0.0001</v>
      </c>
      <c r="H4" s="36" t="s">
        <v>24</v>
      </c>
      <c r="I4" s="37">
        <f>$B$4</f>
        <v>1</v>
      </c>
      <c r="J4" s="37">
        <f>$C$4</f>
        <v>0.1</v>
      </c>
      <c r="K4" s="37">
        <f>$D$4</f>
        <v>0.01</v>
      </c>
      <c r="L4" s="37">
        <f>$E$4</f>
        <v>0.001</v>
      </c>
      <c r="M4" s="38">
        <f>$F$4</f>
        <v>0.0001</v>
      </c>
      <c r="O4" s="2" t="s">
        <v>20</v>
      </c>
      <c r="P4" s="24">
        <f>10^2.3</f>
        <v>199.52623149688802</v>
      </c>
    </row>
    <row r="5" spans="1:16" ht="13.5" thickBot="1">
      <c r="A5" s="39">
        <f>polynomial!A8</f>
        <v>0</v>
      </c>
      <c r="B5" s="34">
        <f>polynomial!D8</f>
        <v>1.000093156075868E-14</v>
      </c>
      <c r="C5" s="34">
        <f>polynomial!E8</f>
        <v>1.0002984349345652E-15</v>
      </c>
      <c r="D5" s="34">
        <f>polynomial!F8</f>
        <v>9.999635071498957E-17</v>
      </c>
      <c r="E5" s="34">
        <f>polynomial!G8</f>
        <v>1.0334562859268436E-17</v>
      </c>
      <c r="F5" s="10">
        <f>polynomial!H8</f>
        <v>1.3348913029373698E-18</v>
      </c>
      <c r="H5" s="39">
        <f>$A$5</f>
        <v>0</v>
      </c>
      <c r="I5" s="56">
        <f>B24+I24+B44+I44+P44</f>
        <v>1.7117242768637254E-18</v>
      </c>
      <c r="J5" s="56">
        <f aca="true" t="shared" si="0" ref="J5:M19">C24+J24+C44+J44+Q44</f>
        <v>1.7117242768625046E-18</v>
      </c>
      <c r="K5" s="56">
        <f t="shared" si="0"/>
        <v>1.7117242768623827E-18</v>
      </c>
      <c r="L5" s="56">
        <f t="shared" si="0"/>
        <v>1.7117242768623705E-18</v>
      </c>
      <c r="M5" s="67">
        <f t="shared" si="0"/>
        <v>1.7117242768623692E-18</v>
      </c>
      <c r="O5" s="4" t="s">
        <v>21</v>
      </c>
      <c r="P5" s="23">
        <f>10^2</f>
        <v>100</v>
      </c>
    </row>
    <row r="6" spans="1:17" ht="13.5" thickBot="1">
      <c r="A6" s="39">
        <f>polynomial!A9</f>
        <v>1</v>
      </c>
      <c r="B6" s="34">
        <f>polynomial!D9</f>
        <v>9.999635071355428E-14</v>
      </c>
      <c r="C6" s="34">
        <f>polynomial!E9</f>
        <v>1.00331278554928E-14</v>
      </c>
      <c r="D6" s="34">
        <f>polynomial!F9</f>
        <v>9.99963507135543E-16</v>
      </c>
      <c r="E6" s="34">
        <f>polynomial!G9</f>
        <v>1.334891350500255E-16</v>
      </c>
      <c r="F6" s="10">
        <f>polynomial!H9</f>
        <v>4.3492417935751185E-17</v>
      </c>
      <c r="H6" s="39">
        <f>$A$6</f>
        <v>1</v>
      </c>
      <c r="I6" s="56">
        <f aca="true" t="shared" si="1" ref="I6:I19">B25+I25+B45+I45+P45</f>
        <v>1.711724276875933E-18</v>
      </c>
      <c r="J6" s="56">
        <f t="shared" si="0"/>
        <v>1.71172427686373E-18</v>
      </c>
      <c r="K6" s="56">
        <f t="shared" si="0"/>
        <v>1.7117242768625046E-18</v>
      </c>
      <c r="L6" s="56">
        <f t="shared" si="0"/>
        <v>1.711724276862387E-18</v>
      </c>
      <c r="M6" s="67">
        <f t="shared" si="0"/>
        <v>1.7117242768623748E-18</v>
      </c>
      <c r="O6" s="5" t="s">
        <v>22</v>
      </c>
      <c r="P6" s="6">
        <f>2.93E-36</f>
        <v>2.93E-36</v>
      </c>
      <c r="Q6" s="70" t="s">
        <v>48</v>
      </c>
    </row>
    <row r="7" spans="1:13" ht="12.75">
      <c r="A7" s="39">
        <f>polynomial!A10</f>
        <v>2</v>
      </c>
      <c r="B7" s="34">
        <f>polynomial!D10</f>
        <v>1.0000938099853033E-12</v>
      </c>
      <c r="C7" s="34">
        <f>polynomial!E10</f>
        <v>9.99963506992013E-14</v>
      </c>
      <c r="D7" s="34">
        <f>polynomial!F10</f>
        <v>9.999635069920132E-15</v>
      </c>
      <c r="E7" s="34">
        <f>polynomial!G10</f>
        <v>9.999635069920216E-16</v>
      </c>
      <c r="F7" s="10">
        <f>polynomial!H10</f>
        <v>9.999635069921072E-17</v>
      </c>
      <c r="H7" s="39">
        <f>$A$7</f>
        <v>2</v>
      </c>
      <c r="I7" s="56">
        <f t="shared" si="1"/>
        <v>1.7117242769980267E-18</v>
      </c>
      <c r="J7" s="56">
        <f t="shared" si="0"/>
        <v>1.711724276875933E-18</v>
      </c>
      <c r="K7" s="56">
        <f t="shared" si="0"/>
        <v>1.7117242768637254E-18</v>
      </c>
      <c r="L7" s="56">
        <f t="shared" si="0"/>
        <v>1.7117242768625046E-18</v>
      </c>
      <c r="M7" s="67">
        <f t="shared" si="0"/>
        <v>1.7117242768623827E-18</v>
      </c>
    </row>
    <row r="8" spans="1:23" ht="12.75">
      <c r="A8" s="39">
        <f>polynomial!A11</f>
        <v>3</v>
      </c>
      <c r="B8" s="34">
        <f>polynomial!D11</f>
        <v>1.0000938052419188E-11</v>
      </c>
      <c r="C8" s="34">
        <f>polynomial!E11</f>
        <v>9.999635055568034E-13</v>
      </c>
      <c r="D8" s="34">
        <f>polynomial!F11</f>
        <v>9.999635055567142E-14</v>
      </c>
      <c r="E8" s="34">
        <f>polynomial!G11</f>
        <v>9.999635055656602E-15</v>
      </c>
      <c r="F8" s="10">
        <f>polynomial!H11</f>
        <v>9.99963505646167E-16</v>
      </c>
      <c r="H8" s="39">
        <f>$A$8</f>
        <v>3</v>
      </c>
      <c r="I8" s="56">
        <f t="shared" si="1"/>
        <v>1.7117242782189463E-18</v>
      </c>
      <c r="J8" s="56">
        <f t="shared" si="0"/>
        <v>1.7117242769980091E-18</v>
      </c>
      <c r="K8" s="56">
        <f t="shared" si="0"/>
        <v>1.711724276875933E-18</v>
      </c>
      <c r="L8" s="56">
        <f t="shared" si="0"/>
        <v>1.7117242768637254E-18</v>
      </c>
      <c r="M8" s="67">
        <f t="shared" si="0"/>
        <v>1.7117242768625046E-18</v>
      </c>
      <c r="O8" s="1" t="s">
        <v>10</v>
      </c>
      <c r="P8" s="1"/>
      <c r="Q8" s="1"/>
      <c r="R8" s="1"/>
      <c r="S8" s="1"/>
      <c r="T8" s="1"/>
      <c r="U8" s="1"/>
      <c r="V8" s="1"/>
      <c r="W8" s="1"/>
    </row>
    <row r="9" spans="1:23" ht="12.75">
      <c r="A9" s="39">
        <f>polynomial!A12</f>
        <v>4</v>
      </c>
      <c r="B9" s="34">
        <f>polynomial!D12</f>
        <v>1.0000937905035455E-10</v>
      </c>
      <c r="C9" s="34">
        <f>polynomial!E12</f>
        <v>9.999634912932791E-12</v>
      </c>
      <c r="D9" s="34">
        <f>polynomial!F12</f>
        <v>9.999634912037227E-13</v>
      </c>
      <c r="E9" s="34">
        <f>polynomial!G12</f>
        <v>9.999635001594048E-14</v>
      </c>
      <c r="F9" s="10">
        <f>polynomial!H12</f>
        <v>9.999635807609823E-15</v>
      </c>
      <c r="H9" s="39">
        <f>$A$9</f>
        <v>4</v>
      </c>
      <c r="I9" s="56">
        <f t="shared" si="1"/>
        <v>1.7117242904281425E-18</v>
      </c>
      <c r="J9" s="56">
        <f t="shared" si="0"/>
        <v>1.7117242782187695E-18</v>
      </c>
      <c r="K9" s="56">
        <f t="shared" si="0"/>
        <v>1.7117242769980091E-18</v>
      </c>
      <c r="L9" s="56">
        <f t="shared" si="0"/>
        <v>1.711724276875933E-18</v>
      </c>
      <c r="M9" s="67">
        <f t="shared" si="0"/>
        <v>1.7117242768637254E-18</v>
      </c>
      <c r="P9" s="1"/>
      <c r="Q9" s="1"/>
      <c r="R9" s="1"/>
      <c r="S9" s="1"/>
      <c r="T9" s="1"/>
      <c r="U9" s="1"/>
      <c r="V9" s="1"/>
      <c r="W9" s="1"/>
    </row>
    <row r="10" spans="1:23" ht="12.75">
      <c r="A10" s="39">
        <f>polynomial!A13</f>
        <v>5</v>
      </c>
      <c r="B10" s="34">
        <f>polynomial!D13</f>
        <v>1.0000936411885776E-09</v>
      </c>
      <c r="C10" s="34">
        <f>polynomial!E13</f>
        <v>9.999634381114358E-11</v>
      </c>
      <c r="D10" s="34">
        <f>polynomial!F13</f>
        <v>9.999633476738443E-12</v>
      </c>
      <c r="E10" s="34">
        <f>polynomial!G13</f>
        <v>9.999723914345383E-13</v>
      </c>
      <c r="F10" s="10">
        <f>polynomial!H13</f>
        <v>1.0000537852813761E-13</v>
      </c>
      <c r="H10" s="39">
        <f>$A$10</f>
        <v>5</v>
      </c>
      <c r="I10" s="56">
        <f t="shared" si="1"/>
        <v>1.7117244125201003E-18</v>
      </c>
      <c r="J10" s="56">
        <f t="shared" si="0"/>
        <v>1.711724290426374E-18</v>
      </c>
      <c r="K10" s="56">
        <f t="shared" si="0"/>
        <v>1.7117242782187693E-18</v>
      </c>
      <c r="L10" s="56">
        <f t="shared" si="0"/>
        <v>1.7117242769980101E-18</v>
      </c>
      <c r="M10" s="67">
        <f t="shared" si="0"/>
        <v>1.711724276875934E-18</v>
      </c>
      <c r="O10" s="1"/>
      <c r="P10" s="1"/>
      <c r="Q10" s="1"/>
      <c r="R10" s="1"/>
      <c r="S10" s="1"/>
      <c r="T10" s="1"/>
      <c r="U10" s="1"/>
      <c r="V10" s="1"/>
      <c r="W10" s="1"/>
    </row>
    <row r="11" spans="1:23" ht="12.75">
      <c r="A11" s="39">
        <f>polynomial!A14</f>
        <v>6</v>
      </c>
      <c r="B11" s="34">
        <f>polynomial!D14</f>
        <v>1.0000921486097984E-08</v>
      </c>
      <c r="C11" s="34">
        <f>polynomial!E14</f>
        <v>1.0000614066328623E-09</v>
      </c>
      <c r="D11" s="34">
        <f>polynomial!F14</f>
        <v>9.999619123778896E-11</v>
      </c>
      <c r="E11" s="34">
        <f>polynomial!G14</f>
        <v>1.0099113300503337E-11</v>
      </c>
      <c r="F11" s="10">
        <f>polynomial!H14</f>
        <v>1.0994560884006086E-12</v>
      </c>
      <c r="H11" s="39">
        <f>$A$11</f>
        <v>6</v>
      </c>
      <c r="I11" s="56">
        <f t="shared" si="1"/>
        <v>1.7117256334396222E-18</v>
      </c>
      <c r="J11" s="56">
        <f t="shared" si="0"/>
        <v>1.7117244125157278E-18</v>
      </c>
      <c r="K11" s="56">
        <f t="shared" si="0"/>
        <v>1.7117242904263535E-18</v>
      </c>
      <c r="L11" s="56">
        <f t="shared" si="0"/>
        <v>1.7117242782322633E-18</v>
      </c>
      <c r="M11" s="67">
        <f t="shared" si="0"/>
        <v>1.7117242770115047E-18</v>
      </c>
      <c r="O11" s="1"/>
      <c r="P11" s="1"/>
      <c r="Q11" s="1"/>
      <c r="R11" s="1"/>
      <c r="S11" s="1"/>
      <c r="T11" s="1"/>
      <c r="U11" s="1"/>
      <c r="V11" s="1"/>
      <c r="W11" s="1"/>
    </row>
    <row r="12" spans="1:23" ht="12.75">
      <c r="A12" s="39">
        <f>polynomial!A15</f>
        <v>7</v>
      </c>
      <c r="B12" s="34">
        <f>polynomial!D15</f>
        <v>1.0000772230851285E-07</v>
      </c>
      <c r="C12" s="34">
        <f>polynomial!E15</f>
        <v>9.999476013366973E-09</v>
      </c>
      <c r="D12" s="34">
        <f>polynomial!F15</f>
        <v>9.999475597024891E-10</v>
      </c>
      <c r="E12" s="34">
        <f>polynomial!G15</f>
        <v>9.999517357812303E-11</v>
      </c>
      <c r="F12" s="10">
        <f>polynomial!H15</f>
        <v>9.999893210721289E-12</v>
      </c>
      <c r="H12" s="39">
        <f>$A$12</f>
        <v>7</v>
      </c>
      <c r="I12" s="56">
        <f t="shared" si="1"/>
        <v>1.7117378426394366E-18</v>
      </c>
      <c r="J12" s="56">
        <f t="shared" si="0"/>
        <v>1.7117256332435505E-18</v>
      </c>
      <c r="K12" s="56">
        <f t="shared" si="0"/>
        <v>1.7117244125002851E-18</v>
      </c>
      <c r="L12" s="56">
        <f t="shared" si="0"/>
        <v>1.7117242904262154E-18</v>
      </c>
      <c r="M12" s="67">
        <f t="shared" si="0"/>
        <v>1.7117242782188047E-18</v>
      </c>
      <c r="O12" s="1" t="s">
        <v>9</v>
      </c>
      <c r="P12" s="1"/>
      <c r="Q12" s="1"/>
      <c r="R12" s="1"/>
      <c r="S12" s="1"/>
      <c r="T12" s="1"/>
      <c r="U12" s="1"/>
      <c r="V12" s="1"/>
      <c r="W12" s="1"/>
    </row>
    <row r="13" spans="1:23" ht="12.75">
      <c r="A13" s="39">
        <f>polynomial!A16</f>
        <v>8</v>
      </c>
      <c r="B13" s="34">
        <f>polynomial!D16</f>
        <v>9.99927992337398E-07</v>
      </c>
      <c r="C13" s="34">
        <f>polynomial!E16</f>
        <v>1.0063994473377235E-07</v>
      </c>
      <c r="D13" s="34">
        <f>polynomial!F16</f>
        <v>9.998040614828398E-09</v>
      </c>
      <c r="E13" s="34">
        <f>polynomial!G16</f>
        <v>1.6592714575575421E-09</v>
      </c>
      <c r="F13" s="10">
        <f>polynomial!H16</f>
        <v>7.594471493912214E-10</v>
      </c>
      <c r="H13" s="39">
        <f>$A$13</f>
        <v>8</v>
      </c>
      <c r="I13" s="56">
        <f t="shared" si="1"/>
        <v>1.7118599456110797E-18</v>
      </c>
      <c r="J13" s="56">
        <f t="shared" si="0"/>
        <v>1.7117379283999737E-18</v>
      </c>
      <c r="K13" s="56">
        <f t="shared" si="0"/>
        <v>1.7117256330488452E-18</v>
      </c>
      <c r="L13" s="56">
        <f t="shared" si="0"/>
        <v>1.7117245019343182E-18</v>
      </c>
      <c r="M13" s="67">
        <f t="shared" si="0"/>
        <v>1.7117243798775959E-18</v>
      </c>
      <c r="P13" s="1"/>
      <c r="Q13" s="1"/>
      <c r="R13" s="1"/>
      <c r="S13" s="1"/>
      <c r="T13" s="1"/>
      <c r="U13" s="1"/>
      <c r="V13" s="1"/>
      <c r="W13" s="1"/>
    </row>
    <row r="14" spans="1:23" ht="12.75">
      <c r="A14" s="39">
        <f>polynomial!A17</f>
        <v>9</v>
      </c>
      <c r="B14" s="34">
        <f>polynomial!D17</f>
        <v>9.984381307004036E-06</v>
      </c>
      <c r="C14" s="34">
        <f>polynomial!E17</f>
        <v>9.98371500617046E-07</v>
      </c>
      <c r="D14" s="34">
        <f>polynomial!F17</f>
        <v>9.983719125301737E-08</v>
      </c>
      <c r="E14" s="34">
        <f>polynomial!G17</f>
        <v>9.984571099773128E-09</v>
      </c>
      <c r="F14" s="10">
        <f>polynomial!H17</f>
        <v>9.992297165366275E-10</v>
      </c>
      <c r="H14" s="39">
        <f>$A$14</f>
        <v>9</v>
      </c>
      <c r="I14" s="56">
        <f t="shared" si="1"/>
        <v>1.713092108465914E-18</v>
      </c>
      <c r="J14" s="56">
        <f t="shared" si="0"/>
        <v>1.7118597340535088E-18</v>
      </c>
      <c r="K14" s="56">
        <f t="shared" si="0"/>
        <v>1.7117378195065081E-18</v>
      </c>
      <c r="L14" s="56">
        <f t="shared" si="0"/>
        <v>1.7117256312217794E-18</v>
      </c>
      <c r="M14" s="67">
        <f t="shared" si="0"/>
        <v>1.7117244124029142E-18</v>
      </c>
      <c r="O14" s="1"/>
      <c r="P14" s="1"/>
      <c r="Q14" s="1"/>
      <c r="R14" s="1"/>
      <c r="S14" s="1"/>
      <c r="T14" s="1"/>
      <c r="U14" s="1"/>
      <c r="V14" s="1"/>
      <c r="W14" s="1"/>
    </row>
    <row r="15" spans="1:23" ht="12.75">
      <c r="A15" s="39">
        <f>polynomial!A18</f>
        <v>10</v>
      </c>
      <c r="B15" s="34">
        <f>polynomial!D18</f>
        <v>9.836458835457866E-05</v>
      </c>
      <c r="C15" s="34">
        <f>polynomial!E18</f>
        <v>9.87330214507635E-06</v>
      </c>
      <c r="D15" s="34">
        <f>polynomial!F18</f>
        <v>9.8432844133653E-07</v>
      </c>
      <c r="E15" s="34">
        <f>polynomial!G18</f>
        <v>1.292460583530666E-07</v>
      </c>
      <c r="F15" s="10">
        <f>polynomial!H18</f>
        <v>4.065830990465549E-08</v>
      </c>
      <c r="H15" s="39">
        <f>$A$15</f>
        <v>10</v>
      </c>
      <c r="I15" s="56">
        <f t="shared" si="1"/>
        <v>1.7321165357287916E-18</v>
      </c>
      <c r="J15" s="56">
        <f t="shared" si="0"/>
        <v>1.7130735151244012E-18</v>
      </c>
      <c r="K15" s="56">
        <f t="shared" si="0"/>
        <v>1.711857825168893E-18</v>
      </c>
      <c r="L15" s="56">
        <f t="shared" si="0"/>
        <v>1.7117418088169427E-18</v>
      </c>
      <c r="M15" s="67">
        <f t="shared" si="0"/>
        <v>1.7117297919950685E-18</v>
      </c>
      <c r="O15" s="1"/>
      <c r="P15" s="1"/>
      <c r="Q15" s="1"/>
      <c r="R15" s="1"/>
      <c r="S15" s="1"/>
      <c r="T15" s="1"/>
      <c r="U15" s="1"/>
      <c r="V15" s="1"/>
      <c r="W15" s="1"/>
    </row>
    <row r="16" spans="1:23" ht="12.75">
      <c r="A16" s="39">
        <f>polynomial!A19</f>
        <v>11</v>
      </c>
      <c r="B16" s="34">
        <f>polynomial!D19</f>
        <v>0.000816215227417747</v>
      </c>
      <c r="C16" s="34">
        <f>polynomial!E19</f>
        <v>8.584815027772106E-05</v>
      </c>
      <c r="D16" s="34">
        <f>polynomial!F19</f>
        <v>8.666128864657173E-06</v>
      </c>
      <c r="E16" s="34">
        <f>polynomial!G19</f>
        <v>8.797702723793447E-07</v>
      </c>
      <c r="F16" s="10">
        <f>polynomial!H19</f>
        <v>1.0362242100901208E-07</v>
      </c>
      <c r="H16" s="39">
        <f>$A$16</f>
        <v>11</v>
      </c>
      <c r="I16" s="56">
        <f t="shared" si="1"/>
        <v>2.4654840971722467E-18</v>
      </c>
      <c r="J16" s="56">
        <f t="shared" si="0"/>
        <v>1.724671574415561E-18</v>
      </c>
      <c r="K16" s="56">
        <f t="shared" si="0"/>
        <v>1.7129028894242014E-18</v>
      </c>
      <c r="L16" s="56">
        <f t="shared" si="0"/>
        <v>1.711843631909049E-18</v>
      </c>
      <c r="M16" s="67">
        <f t="shared" si="0"/>
        <v>1.7117383329786496E-18</v>
      </c>
      <c r="O16" s="1"/>
      <c r="P16" s="1"/>
      <c r="Q16" s="1"/>
      <c r="R16" s="1"/>
      <c r="S16" s="1"/>
      <c r="T16" s="1"/>
      <c r="U16" s="1"/>
      <c r="V16" s="1"/>
      <c r="W16" s="1"/>
    </row>
    <row r="17" spans="1:23" ht="12.75">
      <c r="A17" s="39">
        <f>polynomial!A20</f>
        <v>12</v>
      </c>
      <c r="B17" s="34">
        <f>polynomial!D20</f>
        <v>0.002043706822225819</v>
      </c>
      <c r="C17" s="34">
        <f>polynomial!E20</f>
        <v>0.0003521553334668079</v>
      </c>
      <c r="D17" s="34">
        <f>polynomial!F20</f>
        <v>4.145092921550328E-05</v>
      </c>
      <c r="E17" s="34">
        <f>polynomial!G20</f>
        <v>4.6455135957187025E-06</v>
      </c>
      <c r="F17" s="10">
        <f>polynomial!H20</f>
        <v>1.1876358002574105E-06</v>
      </c>
      <c r="H17" s="39">
        <f>$A$17</f>
        <v>12</v>
      </c>
      <c r="I17" s="56">
        <f t="shared" si="1"/>
        <v>9.599163548797385E-18</v>
      </c>
      <c r="J17" s="56">
        <f t="shared" si="0"/>
        <v>1.8089113342100615E-18</v>
      </c>
      <c r="K17" s="56">
        <f t="shared" si="0"/>
        <v>1.7174624155220926E-18</v>
      </c>
      <c r="L17" s="56">
        <f t="shared" si="0"/>
        <v>1.7123549957491389E-18</v>
      </c>
      <c r="M17" s="67">
        <f t="shared" si="0"/>
        <v>1.711885406127788E-18</v>
      </c>
      <c r="O17" s="1"/>
      <c r="P17" s="1"/>
      <c r="Q17" s="1"/>
      <c r="R17" s="1"/>
      <c r="S17" s="1"/>
      <c r="T17" s="1"/>
      <c r="U17" s="1"/>
      <c r="V17" s="1"/>
      <c r="W17" s="1"/>
    </row>
    <row r="18" spans="1:23" ht="12.75">
      <c r="A18" s="39">
        <f>polynomial!A21</f>
        <v>13</v>
      </c>
      <c r="B18" s="34">
        <f>polynomial!D21</f>
        <v>0.002271544667517054</v>
      </c>
      <c r="C18" s="34">
        <f>polynomial!E21</f>
        <v>0.0004893335937673367</v>
      </c>
      <c r="D18" s="34">
        <f>polynomial!F21</f>
        <v>5.800415095319395E-05</v>
      </c>
      <c r="E18" s="34">
        <f>polynomial!G21</f>
        <v>6.177572126053192E-06</v>
      </c>
      <c r="F18" s="10">
        <f>polynomial!H21</f>
        <v>8.875609981456481E-07</v>
      </c>
      <c r="H18" s="39">
        <f>$A$18</f>
        <v>13</v>
      </c>
      <c r="I18" s="56">
        <f t="shared" si="1"/>
        <v>1.2119556143450069E-17</v>
      </c>
      <c r="J18" s="56">
        <f t="shared" si="0"/>
        <v>1.9052525253434314E-18</v>
      </c>
      <c r="K18" s="56">
        <f t="shared" si="0"/>
        <v>1.7198760916419717E-18</v>
      </c>
      <c r="L18" s="56">
        <f t="shared" si="0"/>
        <v>1.7125633174281386E-18</v>
      </c>
      <c r="M18" s="67">
        <f t="shared" si="0"/>
        <v>1.711844687931099E-18</v>
      </c>
      <c r="O18" s="1"/>
      <c r="P18" s="1"/>
      <c r="Q18" s="1"/>
      <c r="R18" s="1"/>
      <c r="S18" s="1"/>
      <c r="T18" s="1"/>
      <c r="U18" s="1"/>
      <c r="V18" s="1"/>
      <c r="W18" s="1"/>
    </row>
    <row r="19" spans="1:13" ht="13.5" thickBot="1">
      <c r="A19" s="40">
        <f>polynomial!A22</f>
        <v>14</v>
      </c>
      <c r="B19" s="41">
        <f>polynomial!D22</f>
        <v>0.0022951251079838435</v>
      </c>
      <c r="C19" s="41">
        <f>polynomial!E22</f>
        <v>0.0005080189794807569</v>
      </c>
      <c r="D19" s="41">
        <f>polynomial!F22</f>
        <v>6.114779377029879E-05</v>
      </c>
      <c r="E19" s="41">
        <f>polynomial!G22</f>
        <v>6.657088139219099E-06</v>
      </c>
      <c r="F19" s="11">
        <f>polynomial!H22</f>
        <v>1.0761298631719445E-06</v>
      </c>
      <c r="H19" s="40">
        <f>$A$19</f>
        <v>14</v>
      </c>
      <c r="I19" s="58">
        <f t="shared" si="1"/>
        <v>1.2301222277666518E-17</v>
      </c>
      <c r="J19" s="58">
        <f t="shared" si="0"/>
        <v>1.92095471081126E-18</v>
      </c>
      <c r="K19" s="58">
        <f t="shared" si="0"/>
        <v>1.7203438702011206E-18</v>
      </c>
      <c r="L19" s="58">
        <f t="shared" si="0"/>
        <v>1.712628555234839E-18</v>
      </c>
      <c r="M19" s="68">
        <f t="shared" si="0"/>
        <v>1.7118702749613084E-18</v>
      </c>
    </row>
    <row r="20" ht="13.5" thickBot="1"/>
    <row r="21" spans="1:13" ht="13.5" thickBot="1">
      <c r="A21" s="30" t="s">
        <v>11</v>
      </c>
      <c r="B21" s="31"/>
      <c r="C21" s="31"/>
      <c r="D21" s="31"/>
      <c r="E21" s="31"/>
      <c r="F21" s="32"/>
      <c r="H21" s="30" t="s">
        <v>12</v>
      </c>
      <c r="I21" s="31"/>
      <c r="J21" s="31"/>
      <c r="K21" s="31"/>
      <c r="L21" s="31"/>
      <c r="M21" s="32"/>
    </row>
    <row r="22" spans="1:13" ht="12.75">
      <c r="A22" s="30"/>
      <c r="B22" s="43" t="s">
        <v>27</v>
      </c>
      <c r="C22" s="31"/>
      <c r="D22" s="31"/>
      <c r="E22" s="31"/>
      <c r="F22" s="32"/>
      <c r="H22" s="30"/>
      <c r="I22" s="43" t="s">
        <v>27</v>
      </c>
      <c r="J22" s="31"/>
      <c r="K22" s="31"/>
      <c r="L22" s="31"/>
      <c r="M22" s="32"/>
    </row>
    <row r="23" spans="1:13" ht="12.75">
      <c r="A23" s="36" t="s">
        <v>24</v>
      </c>
      <c r="B23" s="37">
        <f>$B$4</f>
        <v>1</v>
      </c>
      <c r="C23" s="37">
        <f>$C$4</f>
        <v>0.1</v>
      </c>
      <c r="D23" s="37">
        <f>$D$4</f>
        <v>0.01</v>
      </c>
      <c r="E23" s="37">
        <f>$E$4</f>
        <v>0.001</v>
      </c>
      <c r="F23" s="38">
        <f>$F$4</f>
        <v>0.0001</v>
      </c>
      <c r="H23" s="36" t="s">
        <v>24</v>
      </c>
      <c r="I23" s="37">
        <f>$B$4</f>
        <v>1</v>
      </c>
      <c r="J23" s="37">
        <f>$C$4</f>
        <v>0.1</v>
      </c>
      <c r="K23" s="37">
        <f>$D$4</f>
        <v>0.01</v>
      </c>
      <c r="L23" s="37">
        <f>$E$4</f>
        <v>0.001</v>
      </c>
      <c r="M23" s="38">
        <f>$F$4</f>
        <v>0.0001</v>
      </c>
    </row>
    <row r="24" spans="1:13" ht="12.75">
      <c r="A24" s="39">
        <f>$A$5</f>
        <v>0</v>
      </c>
      <c r="B24" s="34">
        <f aca="true" t="shared" si="2" ref="B24:F36">SQRT($P$6/(1+$P$2*B5+$P$2*$P$3*B5*B5+$P$2*$P$3*$P$4*B5*B5*B5+$P$2*$P$3*$P$4*$P$5*B5*B5*B5*B5))</f>
        <v>1.7117242768610124E-18</v>
      </c>
      <c r="C24" s="34">
        <f t="shared" si="2"/>
        <v>1.7117242768622332E-18</v>
      </c>
      <c r="D24" s="34">
        <f t="shared" si="2"/>
        <v>1.7117242768623555E-18</v>
      </c>
      <c r="E24" s="34">
        <f t="shared" si="2"/>
        <v>1.7117242768623676E-18</v>
      </c>
      <c r="F24" s="10">
        <f t="shared" si="2"/>
        <v>1.7117242768623688E-18</v>
      </c>
      <c r="H24" s="39">
        <f>$A$5</f>
        <v>0</v>
      </c>
      <c r="I24" s="34">
        <f>$P$2*B24*B5</f>
        <v>2.7131528768999908E-30</v>
      </c>
      <c r="J24" s="34">
        <f aca="true" t="shared" si="3" ref="J24:M38">$P$2*C24*C5</f>
        <v>2.7137097779492506E-31</v>
      </c>
      <c r="K24" s="34">
        <f t="shared" si="3"/>
        <v>2.712801152310913E-32</v>
      </c>
      <c r="L24" s="34">
        <f t="shared" si="3"/>
        <v>2.8036637170050854E-33</v>
      </c>
      <c r="M24" s="10">
        <f t="shared" si="3"/>
        <v>3.6214268210044835E-34</v>
      </c>
    </row>
    <row r="25" spans="1:13" ht="12.75">
      <c r="A25" s="39">
        <f>$A$6</f>
        <v>1</v>
      </c>
      <c r="B25" s="34">
        <f t="shared" si="2"/>
        <v>1.7117242768488049E-18</v>
      </c>
      <c r="C25" s="34">
        <f t="shared" si="2"/>
        <v>1.7117242768610081E-18</v>
      </c>
      <c r="D25" s="34">
        <f t="shared" si="2"/>
        <v>1.7117242768622332E-18</v>
      </c>
      <c r="E25" s="34">
        <f t="shared" si="2"/>
        <v>1.7117242768623509E-18</v>
      </c>
      <c r="F25" s="10">
        <f t="shared" si="2"/>
        <v>1.711724276862363E-18</v>
      </c>
      <c r="H25" s="39">
        <f>$A$6</f>
        <v>1</v>
      </c>
      <c r="I25" s="34">
        <f aca="true" t="shared" si="4" ref="I25:I38">$P$2*B25*B6</f>
        <v>2.7128011522505E-29</v>
      </c>
      <c r="J25" s="34">
        <f t="shared" si="3"/>
        <v>2.7218874101934773E-30</v>
      </c>
      <c r="K25" s="34">
        <f t="shared" si="3"/>
        <v>2.712801152271782E-31</v>
      </c>
      <c r="L25" s="34">
        <f t="shared" si="3"/>
        <v>3.621426950037805E-32</v>
      </c>
      <c r="M25" s="10">
        <f t="shared" si="3"/>
        <v>1.1799058730571044E-32</v>
      </c>
    </row>
    <row r="26" spans="1:13" ht="12.75">
      <c r="A26" s="39">
        <f>$A$7</f>
        <v>2</v>
      </c>
      <c r="B26" s="34">
        <f t="shared" si="2"/>
        <v>1.7117242767267113E-18</v>
      </c>
      <c r="C26" s="34">
        <f t="shared" si="2"/>
        <v>1.7117242768488049E-18</v>
      </c>
      <c r="D26" s="34">
        <f t="shared" si="2"/>
        <v>1.7117242768610125E-18</v>
      </c>
      <c r="E26" s="34">
        <f t="shared" si="2"/>
        <v>1.7117242768622332E-18</v>
      </c>
      <c r="F26" s="10">
        <f t="shared" si="2"/>
        <v>1.7117242768623555E-18</v>
      </c>
      <c r="H26" s="39">
        <f>$A$7</f>
        <v>2</v>
      </c>
      <c r="I26" s="34">
        <f t="shared" si="4"/>
        <v>2.713154650678125E-28</v>
      </c>
      <c r="J26" s="34">
        <f t="shared" si="3"/>
        <v>2.7128011518611176E-29</v>
      </c>
      <c r="K26" s="34">
        <f t="shared" si="3"/>
        <v>2.712801151880465E-30</v>
      </c>
      <c r="L26" s="34">
        <f t="shared" si="3"/>
        <v>2.7128011518824228E-31</v>
      </c>
      <c r="M26" s="10">
        <f t="shared" si="3"/>
        <v>2.7128011518828484E-32</v>
      </c>
    </row>
    <row r="27" spans="1:13" ht="12.75">
      <c r="A27" s="39">
        <f>$A$8</f>
        <v>3</v>
      </c>
      <c r="B27" s="34">
        <f t="shared" si="2"/>
        <v>1.7117242755057917E-18</v>
      </c>
      <c r="C27" s="34">
        <f t="shared" si="2"/>
        <v>1.711724276726729E-18</v>
      </c>
      <c r="D27" s="34">
        <f t="shared" si="2"/>
        <v>1.7117242768488049E-18</v>
      </c>
      <c r="E27" s="34">
        <f t="shared" si="2"/>
        <v>1.7117242768610125E-18</v>
      </c>
      <c r="F27" s="10">
        <f t="shared" si="2"/>
        <v>1.7117242768622332E-18</v>
      </c>
      <c r="H27" s="39">
        <f>$A$8</f>
        <v>3</v>
      </c>
      <c r="I27" s="34">
        <f t="shared" si="4"/>
        <v>2.7131546358745884E-27</v>
      </c>
      <c r="J27" s="34">
        <f t="shared" si="3"/>
        <v>2.712801147774067E-28</v>
      </c>
      <c r="K27" s="34">
        <f t="shared" si="3"/>
        <v>2.7128011479672954E-29</v>
      </c>
      <c r="L27" s="34">
        <f t="shared" si="3"/>
        <v>2.712801148010912E-30</v>
      </c>
      <c r="M27" s="10">
        <f t="shared" si="3"/>
        <v>2.7128011482312533E-31</v>
      </c>
    </row>
    <row r="28" spans="1:13" ht="12.75">
      <c r="A28" s="39">
        <f>$A$9</f>
        <v>4</v>
      </c>
      <c r="B28" s="34">
        <f t="shared" si="2"/>
        <v>1.711724263296596E-18</v>
      </c>
      <c r="C28" s="34">
        <f t="shared" si="2"/>
        <v>1.7117242755059683E-18</v>
      </c>
      <c r="D28" s="34">
        <f t="shared" si="2"/>
        <v>1.711724276726729E-18</v>
      </c>
      <c r="E28" s="34">
        <f t="shared" si="2"/>
        <v>1.7117242768488049E-18</v>
      </c>
      <c r="F28" s="10">
        <f t="shared" si="2"/>
        <v>1.7117242768610125E-18</v>
      </c>
      <c r="H28" s="39">
        <f>$A$9</f>
        <v>4</v>
      </c>
      <c r="I28" s="34">
        <f t="shared" si="4"/>
        <v>2.713154576538767E-26</v>
      </c>
      <c r="J28" s="34">
        <f t="shared" si="3"/>
        <v>2.7128011071438452E-27</v>
      </c>
      <c r="K28" s="34">
        <f t="shared" si="3"/>
        <v>2.7128011088355925E-28</v>
      </c>
      <c r="L28" s="34">
        <f t="shared" si="3"/>
        <v>2.712801133324934E-29</v>
      </c>
      <c r="M28" s="10">
        <f t="shared" si="3"/>
        <v>2.712801352008313E-30</v>
      </c>
    </row>
    <row r="29" spans="1:13" ht="12.75">
      <c r="A29" s="39">
        <f>$A$10</f>
        <v>5</v>
      </c>
      <c r="B29" s="34">
        <f t="shared" si="2"/>
        <v>1.7117241412046483E-18</v>
      </c>
      <c r="C29" s="34">
        <f t="shared" si="2"/>
        <v>1.711724263298364E-18</v>
      </c>
      <c r="D29" s="34">
        <f t="shared" si="2"/>
        <v>1.7117242755059685E-18</v>
      </c>
      <c r="E29" s="34">
        <f t="shared" si="2"/>
        <v>1.7117242767267277E-18</v>
      </c>
      <c r="F29" s="10">
        <f t="shared" si="2"/>
        <v>1.7117242768488037E-18</v>
      </c>
      <c r="H29" s="39">
        <f>$A$10</f>
        <v>5</v>
      </c>
      <c r="I29" s="34">
        <f t="shared" si="4"/>
        <v>2.7131539779413544E-25</v>
      </c>
      <c r="J29" s="34">
        <f t="shared" si="3"/>
        <v>2.712800943519773E-26</v>
      </c>
      <c r="K29" s="34">
        <f t="shared" si="3"/>
        <v>2.712800717518659E-27</v>
      </c>
      <c r="L29" s="34">
        <f t="shared" si="3"/>
        <v>2.7128252542731367E-28</v>
      </c>
      <c r="M29" s="10">
        <f t="shared" si="3"/>
        <v>2.713046067846209E-29</v>
      </c>
    </row>
    <row r="30" spans="1:13" ht="12.75">
      <c r="A30" s="39">
        <f>$A$11</f>
        <v>6</v>
      </c>
      <c r="B30" s="34">
        <f t="shared" si="2"/>
        <v>1.7117229202862028E-18</v>
      </c>
      <c r="C30" s="34">
        <f t="shared" si="2"/>
        <v>1.711724141209021E-18</v>
      </c>
      <c r="D30" s="34">
        <f t="shared" si="2"/>
        <v>1.7117242632983849E-18</v>
      </c>
      <c r="E30" s="34">
        <f t="shared" si="2"/>
        <v>1.7117242754924747E-18</v>
      </c>
      <c r="F30" s="10">
        <f t="shared" si="2"/>
        <v>1.7117242767132332E-18</v>
      </c>
      <c r="H30" s="39">
        <f>$A$11</f>
        <v>6</v>
      </c>
      <c r="I30" s="34">
        <f t="shared" si="4"/>
        <v>2.7131479935208324E-24</v>
      </c>
      <c r="J30" s="34">
        <f t="shared" si="3"/>
        <v>2.713066528824059E-25</v>
      </c>
      <c r="K30" s="34">
        <f t="shared" si="3"/>
        <v>2.712796804357067E-26</v>
      </c>
      <c r="L30" s="34">
        <f t="shared" si="3"/>
        <v>2.7397886003945503E-27</v>
      </c>
      <c r="M30" s="10">
        <f t="shared" si="3"/>
        <v>2.9827145910250556E-28</v>
      </c>
    </row>
    <row r="31" spans="1:13" ht="12.75">
      <c r="A31" s="39">
        <f>$A$12</f>
        <v>7</v>
      </c>
      <c r="B31" s="34">
        <f t="shared" si="2"/>
        <v>1.7117107112046793E-18</v>
      </c>
      <c r="C31" s="34">
        <f t="shared" si="2"/>
        <v>1.7117229204822742E-18</v>
      </c>
      <c r="D31" s="34">
        <f t="shared" si="2"/>
        <v>1.7117241412244636E-18</v>
      </c>
      <c r="E31" s="34">
        <f t="shared" si="2"/>
        <v>1.7117242632985228E-18</v>
      </c>
      <c r="F31" s="10">
        <f t="shared" si="2"/>
        <v>1.7117242755059334E-18</v>
      </c>
      <c r="H31" s="39">
        <f>$A$12</f>
        <v>7</v>
      </c>
      <c r="I31" s="34">
        <f t="shared" si="4"/>
        <v>2.713088150510285E-23</v>
      </c>
      <c r="J31" s="34">
        <f t="shared" si="3"/>
        <v>2.7127558518229267E-24</v>
      </c>
      <c r="K31" s="34">
        <f t="shared" si="3"/>
        <v>2.7127576735180936E-25</v>
      </c>
      <c r="L31" s="34">
        <f t="shared" si="3"/>
        <v>2.7127691962668624E-26</v>
      </c>
      <c r="M31" s="10">
        <f t="shared" si="3"/>
        <v>2.7128711807547478E-27</v>
      </c>
    </row>
    <row r="32" spans="1:13" ht="12.75">
      <c r="A32" s="39">
        <f>$A$13</f>
        <v>8</v>
      </c>
      <c r="B32" s="34">
        <f t="shared" si="2"/>
        <v>1.7115886306816175E-18</v>
      </c>
      <c r="C32" s="34">
        <f t="shared" si="2"/>
        <v>1.7117106254454756E-18</v>
      </c>
      <c r="D32" s="34">
        <f t="shared" si="2"/>
        <v>1.7117229206769792E-18</v>
      </c>
      <c r="E32" s="34">
        <f t="shared" si="2"/>
        <v>1.7117240517904492E-18</v>
      </c>
      <c r="F32" s="10">
        <f t="shared" si="2"/>
        <v>1.7117241738471482E-18</v>
      </c>
      <c r="H32" s="39">
        <f>$A$13</f>
        <v>8</v>
      </c>
      <c r="I32" s="34">
        <f t="shared" si="4"/>
        <v>2.712489834942739E-22</v>
      </c>
      <c r="J32" s="34">
        <f t="shared" si="3"/>
        <v>2.730239440939759E-23</v>
      </c>
      <c r="K32" s="34">
        <f t="shared" si="3"/>
        <v>2.712366443148421E-24</v>
      </c>
      <c r="L32" s="34">
        <f t="shared" si="3"/>
        <v>4.501437200466414E-25</v>
      </c>
      <c r="M32" s="10">
        <f t="shared" si="3"/>
        <v>2.0603041643698142E-25</v>
      </c>
    </row>
    <row r="33" spans="1:13" ht="12.75">
      <c r="A33" s="39">
        <f>$A$14</f>
        <v>9</v>
      </c>
      <c r="B33" s="34">
        <f t="shared" si="2"/>
        <v>1.7103688536096072E-18</v>
      </c>
      <c r="C33" s="34">
        <f t="shared" si="2"/>
        <v>1.7115888418459845E-18</v>
      </c>
      <c r="D33" s="34">
        <f t="shared" si="2"/>
        <v>1.7117107343367387E-18</v>
      </c>
      <c r="E33" s="34">
        <f t="shared" si="2"/>
        <v>1.7117229225040546E-18</v>
      </c>
      <c r="F33" s="10">
        <f t="shared" si="2"/>
        <v>1.7117241413218355E-18</v>
      </c>
      <c r="H33" s="39">
        <f>$A$14</f>
        <v>9</v>
      </c>
      <c r="I33" s="34">
        <f t="shared" si="4"/>
        <v>2.7065181124296712E-21</v>
      </c>
      <c r="J33" s="34">
        <f t="shared" si="3"/>
        <v>2.708267897065126E-22</v>
      </c>
      <c r="K33" s="34">
        <f t="shared" si="3"/>
        <v>2.7084618865100564E-23</v>
      </c>
      <c r="L33" s="34">
        <f t="shared" si="3"/>
        <v>2.7087123039883575E-24</v>
      </c>
      <c r="M33" s="10">
        <f t="shared" si="3"/>
        <v>2.710810236991566E-25</v>
      </c>
    </row>
    <row r="34" spans="1:13" ht="12.75">
      <c r="A34" s="39">
        <f>$A$15</f>
        <v>10</v>
      </c>
      <c r="B34" s="34">
        <f t="shared" si="2"/>
        <v>1.6982747467262714E-18</v>
      </c>
      <c r="C34" s="34">
        <f t="shared" si="2"/>
        <v>1.7103839451126252E-18</v>
      </c>
      <c r="D34" s="34">
        <f t="shared" si="2"/>
        <v>1.7115907470215467E-18</v>
      </c>
      <c r="E34" s="34">
        <f t="shared" si="2"/>
        <v>1.7117067450970227E-18</v>
      </c>
      <c r="F34" s="10">
        <f t="shared" si="2"/>
        <v>1.7117187617475227E-18</v>
      </c>
      <c r="H34" s="39">
        <f>$A$15</f>
        <v>10</v>
      </c>
      <c r="I34" s="34">
        <f t="shared" si="4"/>
        <v>2.647565605442448E-20</v>
      </c>
      <c r="J34" s="34">
        <f t="shared" si="3"/>
        <v>2.676430922299022E-21</v>
      </c>
      <c r="K34" s="34">
        <f t="shared" si="3"/>
        <v>2.670176465906303E-22</v>
      </c>
      <c r="L34" s="34">
        <f t="shared" si="3"/>
        <v>3.50628060352331E-23</v>
      </c>
      <c r="M34" s="10">
        <f t="shared" si="3"/>
        <v>1.1030157980343271E-23</v>
      </c>
    </row>
    <row r="35" spans="1:13" ht="12.75">
      <c r="A35" s="39">
        <f>$A$16</f>
        <v>11</v>
      </c>
      <c r="B35" s="34">
        <f t="shared" si="2"/>
        <v>1.5933259110808233E-18</v>
      </c>
      <c r="C35" s="34">
        <f t="shared" si="2"/>
        <v>1.6999980988612522E-18</v>
      </c>
      <c r="D35" s="34">
        <f t="shared" si="2"/>
        <v>1.7105479373447807E-18</v>
      </c>
      <c r="E35" s="34">
        <f t="shared" si="2"/>
        <v>1.7116049319479567E-18</v>
      </c>
      <c r="F35" s="10">
        <f t="shared" si="2"/>
        <v>1.711710220880793E-18</v>
      </c>
      <c r="H35" s="39">
        <f>$A$16</f>
        <v>11</v>
      </c>
      <c r="I35" s="34">
        <f t="shared" si="4"/>
        <v>2.0611486374484214E-19</v>
      </c>
      <c r="J35" s="34">
        <f t="shared" si="3"/>
        <v>2.3130199456369493E-20</v>
      </c>
      <c r="K35" s="34">
        <f t="shared" si="3"/>
        <v>2.3494185437235616E-21</v>
      </c>
      <c r="L35" s="34">
        <f t="shared" si="3"/>
        <v>2.38656249960326E-22</v>
      </c>
      <c r="M35" s="10">
        <f t="shared" si="3"/>
        <v>2.81114973468871E-23</v>
      </c>
    </row>
    <row r="36" spans="1:13" ht="12.75">
      <c r="A36" s="39">
        <f>$A$17</f>
        <v>12</v>
      </c>
      <c r="B36" s="34">
        <f t="shared" si="2"/>
        <v>1.3880029689244033E-18</v>
      </c>
      <c r="C36" s="34">
        <f t="shared" si="2"/>
        <v>1.6625580928444775E-18</v>
      </c>
      <c r="D36" s="34">
        <f t="shared" si="2"/>
        <v>1.7060827897975487E-18</v>
      </c>
      <c r="E36" s="34">
        <f t="shared" si="2"/>
        <v>1.7110938999093246E-18</v>
      </c>
      <c r="F36" s="10">
        <f t="shared" si="2"/>
        <v>1.7115631645611962E-18</v>
      </c>
      <c r="H36" s="39">
        <f>$A$17</f>
        <v>12</v>
      </c>
      <c r="I36" s="34">
        <f t="shared" si="4"/>
        <v>4.4958207740611305E-19</v>
      </c>
      <c r="J36" s="34">
        <f t="shared" si="3"/>
        <v>9.279212053168627E-20</v>
      </c>
      <c r="K36" s="34">
        <f t="shared" si="3"/>
        <v>1.1208161308265207E-20</v>
      </c>
      <c r="L36" s="34">
        <f t="shared" si="3"/>
        <v>1.2598173307783157E-21</v>
      </c>
      <c r="M36" s="10">
        <f t="shared" si="3"/>
        <v>3.221634087339726E-22</v>
      </c>
    </row>
    <row r="37" spans="1:13" ht="12.75">
      <c r="A37" s="39">
        <f>$A$18</f>
        <v>13</v>
      </c>
      <c r="B37" s="34">
        <f aca="true" t="shared" si="5" ref="B37:F38">SQRT($P$6/(1+$P$2*B18+$P$2*$P$3*B18*B18+$P$2*$P$3*$P$4*B18*B18*B18+$P$2*$P$3*$P$4*$P$5*B18*B18*B18*B18))</f>
        <v>1.3473801281646029E-18</v>
      </c>
      <c r="C37" s="34">
        <f t="shared" si="5"/>
        <v>1.6426255458954834E-18</v>
      </c>
      <c r="D37" s="34">
        <f t="shared" si="5"/>
        <v>1.7038192833524139E-18</v>
      </c>
      <c r="E37" s="34">
        <f t="shared" si="5"/>
        <v>1.710885902250487E-18</v>
      </c>
      <c r="F37" s="10">
        <f t="shared" si="5"/>
        <v>1.7116038750242354E-18</v>
      </c>
      <c r="H37" s="39">
        <f>$A$18</f>
        <v>13</v>
      </c>
      <c r="I37" s="34">
        <f t="shared" si="4"/>
        <v>4.850778221421956E-19</v>
      </c>
      <c r="J37" s="34">
        <f t="shared" si="3"/>
        <v>1.2739242495849948E-19</v>
      </c>
      <c r="K37" s="34">
        <f t="shared" si="3"/>
        <v>1.5663276095146342E-20</v>
      </c>
      <c r="L37" s="34">
        <f t="shared" si="3"/>
        <v>1.6750928019242301E-21</v>
      </c>
      <c r="M37" s="10">
        <f t="shared" si="3"/>
        <v>2.4076950003617237E-22</v>
      </c>
    </row>
    <row r="38" spans="1:13" ht="12.75">
      <c r="A38" s="39">
        <f>$A$19</f>
        <v>14</v>
      </c>
      <c r="B38" s="34">
        <f t="shared" si="5"/>
        <v>1.3431515748212202E-18</v>
      </c>
      <c r="C38" s="34">
        <f t="shared" si="5"/>
        <v>1.639875925383824E-18</v>
      </c>
      <c r="D38" s="34">
        <f t="shared" si="5"/>
        <v>1.7033887301245954E-18</v>
      </c>
      <c r="E38" s="34">
        <f t="shared" si="5"/>
        <v>1.7108207908967638E-18</v>
      </c>
      <c r="F38" s="10">
        <f t="shared" si="5"/>
        <v>1.7115782925471282E-18</v>
      </c>
      <c r="H38" s="39">
        <f>$A$19</f>
        <v>14</v>
      </c>
      <c r="I38" s="34">
        <f t="shared" si="4"/>
        <v>4.885751675875764E-19</v>
      </c>
      <c r="J38" s="34">
        <f t="shared" si="3"/>
        <v>1.3203556490413512E-19</v>
      </c>
      <c r="K38" s="34">
        <f t="shared" si="3"/>
        <v>1.6508003859772762E-20</v>
      </c>
      <c r="L38" s="34">
        <f t="shared" si="3"/>
        <v>1.8050482960604986E-21</v>
      </c>
      <c r="M38" s="10">
        <f t="shared" si="3"/>
        <v>2.9191838875958014E-22</v>
      </c>
    </row>
    <row r="39" spans="1:13" ht="13.5" thickBot="1">
      <c r="A39" s="42"/>
      <c r="B39" s="41"/>
      <c r="C39" s="41"/>
      <c r="D39" s="41"/>
      <c r="E39" s="41"/>
      <c r="F39" s="11"/>
      <c r="H39" s="42"/>
      <c r="I39" s="41"/>
      <c r="J39" s="41"/>
      <c r="K39" s="41"/>
      <c r="L39" s="41"/>
      <c r="M39" s="11"/>
    </row>
    <row r="40" ht="13.5" thickBot="1"/>
    <row r="41" spans="1:20" ht="13.5" thickBot="1">
      <c r="A41" s="30" t="s">
        <v>13</v>
      </c>
      <c r="B41" s="31"/>
      <c r="C41" s="31"/>
      <c r="D41" s="31"/>
      <c r="E41" s="31"/>
      <c r="F41" s="32"/>
      <c r="H41" s="30" t="s">
        <v>14</v>
      </c>
      <c r="I41" s="31"/>
      <c r="J41" s="31"/>
      <c r="K41" s="31"/>
      <c r="L41" s="31"/>
      <c r="M41" s="32"/>
      <c r="O41" s="30" t="s">
        <v>15</v>
      </c>
      <c r="P41" s="31"/>
      <c r="Q41" s="31"/>
      <c r="R41" s="31"/>
      <c r="S41" s="31"/>
      <c r="T41" s="32"/>
    </row>
    <row r="42" spans="1:20" ht="12.75">
      <c r="A42" s="30"/>
      <c r="B42" s="43" t="s">
        <v>27</v>
      </c>
      <c r="C42" s="31"/>
      <c r="D42" s="31"/>
      <c r="E42" s="31"/>
      <c r="F42" s="32"/>
      <c r="H42" s="30"/>
      <c r="I42" s="43" t="s">
        <v>27</v>
      </c>
      <c r="J42" s="31"/>
      <c r="K42" s="31"/>
      <c r="L42" s="31"/>
      <c r="M42" s="32"/>
      <c r="O42" s="30"/>
      <c r="P42" s="43" t="s">
        <v>27</v>
      </c>
      <c r="Q42" s="31"/>
      <c r="R42" s="31"/>
      <c r="S42" s="31"/>
      <c r="T42" s="32"/>
    </row>
    <row r="43" spans="1:20" ht="12.75">
      <c r="A43" s="36" t="s">
        <v>24</v>
      </c>
      <c r="B43" s="37">
        <f>$B$4</f>
        <v>1</v>
      </c>
      <c r="C43" s="37">
        <f>$C$4</f>
        <v>0.1</v>
      </c>
      <c r="D43" s="37">
        <f>$D$4</f>
        <v>0.01</v>
      </c>
      <c r="E43" s="37">
        <f>$E$4</f>
        <v>0.001</v>
      </c>
      <c r="F43" s="38">
        <f>$F$4</f>
        <v>0.0001</v>
      </c>
      <c r="H43" s="36" t="s">
        <v>24</v>
      </c>
      <c r="I43" s="37">
        <f>$B$4</f>
        <v>1</v>
      </c>
      <c r="J43" s="37">
        <f>$C$4</f>
        <v>0.1</v>
      </c>
      <c r="K43" s="37">
        <f>$D$4</f>
        <v>0.01</v>
      </c>
      <c r="L43" s="37">
        <f>$E$4</f>
        <v>0.001</v>
      </c>
      <c r="M43" s="38">
        <f>$F$4</f>
        <v>0.0001</v>
      </c>
      <c r="O43" s="36" t="s">
        <v>24</v>
      </c>
      <c r="P43" s="37">
        <f>$B$4</f>
        <v>1</v>
      </c>
      <c r="Q43" s="37">
        <f>$C$4</f>
        <v>0.1</v>
      </c>
      <c r="R43" s="37">
        <f>$D$4</f>
        <v>0.01</v>
      </c>
      <c r="S43" s="37">
        <f>$E$4</f>
        <v>0.001</v>
      </c>
      <c r="T43" s="38">
        <f>$F$4</f>
        <v>0.0001</v>
      </c>
    </row>
    <row r="44" spans="1:20" ht="12.75">
      <c r="A44" s="39">
        <f>$A$5</f>
        <v>0</v>
      </c>
      <c r="B44" s="34">
        <f>$P$2*$P$3*B24*B5*B5</f>
        <v>5.413955985944296E-42</v>
      </c>
      <c r="C44" s="34">
        <f>$P$2*$P$3*C24*C5*C5</f>
        <v>5.416178748415653E-44</v>
      </c>
      <c r="D44" s="34">
        <f>$P$2*$P$3*D24*D5*D5</f>
        <v>5.4125523805391025E-46</v>
      </c>
      <c r="E44" s="34">
        <f>$P$2*$P$3*E24*E5*E5</f>
        <v>5.781200512618682E-48</v>
      </c>
      <c r="F44" s="10">
        <f>$P$2*$P$3*F24*F5*F5</f>
        <v>9.645519365280095E-50</v>
      </c>
      <c r="H44" s="39">
        <f>$A$5</f>
        <v>0</v>
      </c>
      <c r="I44" s="34">
        <f>$P$2*$P$3*$P$4*B24*B6^3</f>
        <v>1.0799067689070881E-50</v>
      </c>
      <c r="J44" s="34">
        <f aca="true" t="shared" si="6" ref="J44:M58">$P$2*$P$3*$P$4*C24*C6^3</f>
        <v>1.0907942755165107E-53</v>
      </c>
      <c r="K44" s="34">
        <f t="shared" si="6"/>
        <v>1.0799067689079364E-56</v>
      </c>
      <c r="L44" s="34">
        <f t="shared" si="6"/>
        <v>2.569044146664788E-59</v>
      </c>
      <c r="M44" s="10">
        <f t="shared" si="6"/>
        <v>8.88534853924565E-61</v>
      </c>
      <c r="O44" s="39">
        <f>$A$5</f>
        <v>0</v>
      </c>
      <c r="P44" s="34">
        <f>$P$2*$P$3*$P$4*$P$5*B24*B5^3</f>
        <v>1.0803268650026206E-51</v>
      </c>
      <c r="Q44" s="34">
        <f aca="true" t="shared" si="7" ref="Q44:T58">$P$2*$P$3*$P$4*$P$5*C24*C5^3</f>
        <v>1.0809922443864938E-54</v>
      </c>
      <c r="R44" s="34">
        <f t="shared" si="7"/>
        <v>1.0799067689544365E-57</v>
      </c>
      <c r="S44" s="34">
        <f t="shared" si="7"/>
        <v>1.1920930161626043E-60</v>
      </c>
      <c r="T44" s="10">
        <f t="shared" si="7"/>
        <v>2.5690438720555914E-63</v>
      </c>
    </row>
    <row r="45" spans="1:20" ht="12.75">
      <c r="A45" s="39">
        <f>$A$6</f>
        <v>1</v>
      </c>
      <c r="B45" s="34">
        <f aca="true" t="shared" si="8" ref="B45:F58">$P$2*$P$3*B25*B6*B6</f>
        <v>5.412552380340877E-40</v>
      </c>
      <c r="C45" s="34">
        <f t="shared" si="8"/>
        <v>5.448870713861159E-42</v>
      </c>
      <c r="D45" s="34">
        <f t="shared" si="8"/>
        <v>5.412552380383341E-44</v>
      </c>
      <c r="E45" s="34">
        <f t="shared" si="8"/>
        <v>9.645520052629949E-46</v>
      </c>
      <c r="F45" s="10">
        <f t="shared" si="8"/>
        <v>1.0239079512151115E-46</v>
      </c>
      <c r="H45" s="39">
        <f>$A$6</f>
        <v>1</v>
      </c>
      <c r="I45" s="34">
        <f aca="true" t="shared" si="9" ref="I45:I58">$P$2*$P$3*$P$4*B25*B7^3</f>
        <v>1.0803289841066843E-47</v>
      </c>
      <c r="J45" s="34">
        <f t="shared" si="6"/>
        <v>1.079906768442072E-50</v>
      </c>
      <c r="K45" s="34">
        <f t="shared" si="6"/>
        <v>1.0799067684428456E-53</v>
      </c>
      <c r="L45" s="34">
        <f t="shared" si="6"/>
        <v>1.0799067684429472E-56</v>
      </c>
      <c r="M45" s="10">
        <f t="shared" si="6"/>
        <v>1.0799067684432322E-59</v>
      </c>
      <c r="O45" s="39">
        <f>$A$6</f>
        <v>1</v>
      </c>
      <c r="P45" s="34">
        <f aca="true" t="shared" si="10" ref="P45:P58">$P$2*$P$3*$P$4*$P$5*B25*B6^3</f>
        <v>1.0799067688993864E-48</v>
      </c>
      <c r="Q45" s="34">
        <f t="shared" si="7"/>
        <v>1.0907942755157301E-51</v>
      </c>
      <c r="R45" s="34">
        <f t="shared" si="7"/>
        <v>1.0799067689078592E-54</v>
      </c>
      <c r="S45" s="34">
        <f t="shared" si="7"/>
        <v>2.5690441466647627E-57</v>
      </c>
      <c r="T45" s="10">
        <f t="shared" si="7"/>
        <v>8.885348539245622E-59</v>
      </c>
    </row>
    <row r="46" spans="1:20" ht="12.75">
      <c r="A46" s="39">
        <f>$A$7</f>
        <v>2</v>
      </c>
      <c r="B46" s="34">
        <f t="shared" si="8"/>
        <v>5.413963065336108E-38</v>
      </c>
      <c r="C46" s="34">
        <f t="shared" si="8"/>
        <v>5.412552378787095E-40</v>
      </c>
      <c r="D46" s="34">
        <f t="shared" si="8"/>
        <v>5.4125523788256986E-42</v>
      </c>
      <c r="E46" s="34">
        <f t="shared" si="8"/>
        <v>5.41255237882965E-44</v>
      </c>
      <c r="F46" s="10">
        <f t="shared" si="8"/>
        <v>5.412552378830963E-46</v>
      </c>
      <c r="H46" s="39">
        <f>$A$7</f>
        <v>2</v>
      </c>
      <c r="I46" s="34">
        <f t="shared" si="9"/>
        <v>1.0803289686578214E-44</v>
      </c>
      <c r="J46" s="34">
        <f t="shared" si="6"/>
        <v>1.0799067637845256E-47</v>
      </c>
      <c r="K46" s="34">
        <f t="shared" si="6"/>
        <v>1.0799067637919386E-50</v>
      </c>
      <c r="L46" s="34">
        <f t="shared" si="6"/>
        <v>1.0799067638216922E-53</v>
      </c>
      <c r="M46" s="10">
        <f t="shared" si="6"/>
        <v>1.0799067640825983E-56</v>
      </c>
      <c r="O46" s="39">
        <f>$A$7</f>
        <v>2</v>
      </c>
      <c r="P46" s="34">
        <f t="shared" si="10"/>
        <v>1.0803289840296268E-45</v>
      </c>
      <c r="Q46" s="34">
        <f t="shared" si="7"/>
        <v>1.0799067684343731E-48</v>
      </c>
      <c r="R46" s="34">
        <f t="shared" si="7"/>
        <v>1.0799067684420754E-51</v>
      </c>
      <c r="S46" s="34">
        <f t="shared" si="7"/>
        <v>1.0799067684428731E-54</v>
      </c>
      <c r="T46" s="10">
        <f t="shared" si="7"/>
        <v>1.0799067684432274E-57</v>
      </c>
    </row>
    <row r="47" spans="1:20" ht="12.75">
      <c r="A47" s="39">
        <f>$A$8</f>
        <v>3</v>
      </c>
      <c r="B47" s="34">
        <f t="shared" si="8"/>
        <v>5.413963010118299E-36</v>
      </c>
      <c r="C47" s="34">
        <f t="shared" si="8"/>
        <v>5.412552362864224E-38</v>
      </c>
      <c r="D47" s="34">
        <f t="shared" si="8"/>
        <v>5.412552363249268E-40</v>
      </c>
      <c r="E47" s="34">
        <f t="shared" si="8"/>
        <v>5.412552363384715E-42</v>
      </c>
      <c r="F47" s="10">
        <f t="shared" si="8"/>
        <v>5.4125523642601E-44</v>
      </c>
      <c r="H47" s="39">
        <f>$A$8</f>
        <v>3</v>
      </c>
      <c r="I47" s="34">
        <f t="shared" si="9"/>
        <v>1.0803289201248628E-41</v>
      </c>
      <c r="J47" s="34">
        <f t="shared" si="6"/>
        <v>1.0799067174959949E-44</v>
      </c>
      <c r="K47" s="34">
        <f t="shared" si="6"/>
        <v>1.0799067172828626E-47</v>
      </c>
      <c r="L47" s="34">
        <f t="shared" si="6"/>
        <v>1.079906746305528E-50</v>
      </c>
      <c r="M47" s="10">
        <f t="shared" si="6"/>
        <v>1.0799070074424122E-53</v>
      </c>
      <c r="O47" s="39">
        <f>$A$8</f>
        <v>3</v>
      </c>
      <c r="P47" s="34">
        <f t="shared" si="10"/>
        <v>1.0803289678872566E-42</v>
      </c>
      <c r="Q47" s="34">
        <f t="shared" si="7"/>
        <v>1.0799067637075094E-45</v>
      </c>
      <c r="R47" s="34">
        <f t="shared" si="7"/>
        <v>1.0799067637842366E-48</v>
      </c>
      <c r="S47" s="34">
        <f t="shared" si="7"/>
        <v>1.079906763820922E-51</v>
      </c>
      <c r="T47" s="10">
        <f t="shared" si="7"/>
        <v>1.0799067640825212E-54</v>
      </c>
    </row>
    <row r="48" spans="1:20" ht="12.75">
      <c r="A48" s="39">
        <f>$A$9</f>
        <v>4</v>
      </c>
      <c r="B48" s="34">
        <f t="shared" si="8"/>
        <v>5.413962811931144E-34</v>
      </c>
      <c r="C48" s="34">
        <f t="shared" si="8"/>
        <v>5.412552204594345E-36</v>
      </c>
      <c r="D48" s="34">
        <f t="shared" si="8"/>
        <v>5.412552207484953E-38</v>
      </c>
      <c r="E48" s="34">
        <f t="shared" si="8"/>
        <v>5.412552304820698E-40</v>
      </c>
      <c r="F48" s="10">
        <f t="shared" si="8"/>
        <v>5.41255317741169E-42</v>
      </c>
      <c r="H48" s="39">
        <f>$A$9</f>
        <v>4</v>
      </c>
      <c r="I48" s="34">
        <f t="shared" si="9"/>
        <v>1.0803284285368385E-38</v>
      </c>
      <c r="J48" s="34">
        <f t="shared" si="6"/>
        <v>1.0799065444252603E-41</v>
      </c>
      <c r="K48" s="34">
        <f t="shared" si="6"/>
        <v>1.0799062521922968E-44</v>
      </c>
      <c r="L48" s="34">
        <f t="shared" si="6"/>
        <v>1.0799355528493855E-47</v>
      </c>
      <c r="M48" s="10">
        <f t="shared" si="6"/>
        <v>1.0801992819299799E-50</v>
      </c>
      <c r="O48" s="39">
        <f>$A$9</f>
        <v>4</v>
      </c>
      <c r="P48" s="34">
        <f t="shared" si="10"/>
        <v>1.0803289124192135E-39</v>
      </c>
      <c r="Q48" s="34">
        <f t="shared" si="7"/>
        <v>1.0799067167258311E-42</v>
      </c>
      <c r="R48" s="34">
        <f t="shared" si="7"/>
        <v>1.0799067172058464E-45</v>
      </c>
      <c r="S48" s="34">
        <f t="shared" si="7"/>
        <v>1.079906746297826E-48</v>
      </c>
      <c r="T48" s="10">
        <f t="shared" si="7"/>
        <v>1.079907007441642E-51</v>
      </c>
    </row>
    <row r="49" spans="1:20" ht="12.75">
      <c r="A49" s="39">
        <f>$A$10</f>
        <v>5</v>
      </c>
      <c r="B49" s="34">
        <f t="shared" si="8"/>
        <v>5.413960809150571E-32</v>
      </c>
      <c r="C49" s="34">
        <f t="shared" si="8"/>
        <v>5.412551590273322E-34</v>
      </c>
      <c r="D49" s="34">
        <f t="shared" si="8"/>
        <v>5.412550649842317E-36</v>
      </c>
      <c r="E49" s="34">
        <f t="shared" si="8"/>
        <v>5.412648557359229E-38</v>
      </c>
      <c r="F49" s="10">
        <f t="shared" si="8"/>
        <v>5.413529730508116E-40</v>
      </c>
      <c r="H49" s="39">
        <f>$A$10</f>
        <v>5</v>
      </c>
      <c r="I49" s="34">
        <f t="shared" si="9"/>
        <v>1.0803235145150272E-35</v>
      </c>
      <c r="J49" s="34">
        <f t="shared" si="6"/>
        <v>1.0802239699660657E-38</v>
      </c>
      <c r="K49" s="34">
        <f t="shared" si="6"/>
        <v>1.0799016013031477E-41</v>
      </c>
      <c r="L49" s="34">
        <f t="shared" si="6"/>
        <v>1.1124577955406656E-44</v>
      </c>
      <c r="M49" s="10">
        <f t="shared" si="6"/>
        <v>1.4353819344151703E-47</v>
      </c>
      <c r="O49" s="39">
        <f>$A$10</f>
        <v>5</v>
      </c>
      <c r="P49" s="34">
        <f t="shared" si="10"/>
        <v>1.0803283514803843E-36</v>
      </c>
      <c r="Q49" s="34">
        <f t="shared" si="7"/>
        <v>1.0799065367236277E-39</v>
      </c>
      <c r="R49" s="34">
        <f t="shared" si="7"/>
        <v>1.0799062514221336E-42</v>
      </c>
      <c r="S49" s="34">
        <f t="shared" si="7"/>
        <v>1.0799355527723664E-45</v>
      </c>
      <c r="T49" s="10">
        <f t="shared" si="7"/>
        <v>1.0801992819222753E-48</v>
      </c>
    </row>
    <row r="50" spans="1:20" ht="12.75">
      <c r="A50" s="39">
        <f>$A$11</f>
        <v>6</v>
      </c>
      <c r="B50" s="34">
        <f t="shared" si="8"/>
        <v>5.413940787555135E-30</v>
      </c>
      <c r="C50" s="34">
        <f t="shared" si="8"/>
        <v>5.413611814226955E-32</v>
      </c>
      <c r="D50" s="34">
        <f t="shared" si="8"/>
        <v>5.412535073459039E-34</v>
      </c>
      <c r="E50" s="34">
        <f t="shared" si="8"/>
        <v>5.520778191926075E-36</v>
      </c>
      <c r="F50" s="10">
        <f t="shared" si="8"/>
        <v>6.543190841733726E-38</v>
      </c>
      <c r="H50" s="39">
        <f>$A$11</f>
        <v>6</v>
      </c>
      <c r="I50" s="34">
        <f t="shared" si="9"/>
        <v>1.0802743759822553E-32</v>
      </c>
      <c r="J50" s="34">
        <f t="shared" si="6"/>
        <v>1.0798551519295356E-35</v>
      </c>
      <c r="K50" s="34">
        <f t="shared" si="6"/>
        <v>1.0798550940667932E-38</v>
      </c>
      <c r="L50" s="34">
        <f t="shared" si="6"/>
        <v>1.0798686312053237E-41</v>
      </c>
      <c r="M50" s="10">
        <f t="shared" si="6"/>
        <v>1.0799904039594044E-44</v>
      </c>
      <c r="O50" s="39">
        <f>$A$11</f>
        <v>6</v>
      </c>
      <c r="P50" s="34">
        <f t="shared" si="10"/>
        <v>1.080322743954588E-33</v>
      </c>
      <c r="Q50" s="34">
        <f t="shared" si="7"/>
        <v>1.080223892918706E-36</v>
      </c>
      <c r="R50" s="34">
        <f t="shared" si="7"/>
        <v>1.0799015936015633E-39</v>
      </c>
      <c r="S50" s="34">
        <f t="shared" si="7"/>
        <v>1.1124577947385188E-42</v>
      </c>
      <c r="T50" s="10">
        <f t="shared" si="7"/>
        <v>1.4353819343014864E-45</v>
      </c>
    </row>
    <row r="51" spans="1:20" ht="12.75">
      <c r="A51" s="39">
        <f>$A$12</f>
        <v>7</v>
      </c>
      <c r="B51" s="34">
        <f t="shared" si="8"/>
        <v>5.413740577369424E-28</v>
      </c>
      <c r="C51" s="34">
        <f t="shared" si="8"/>
        <v>5.412375904729783E-30</v>
      </c>
      <c r="D51" s="34">
        <f t="shared" si="8"/>
        <v>5.412379313947099E-32</v>
      </c>
      <c r="E51" s="34">
        <f t="shared" si="8"/>
        <v>5.412424907451381E-34</v>
      </c>
      <c r="F51" s="10">
        <f t="shared" si="8"/>
        <v>5.41283182846712E-36</v>
      </c>
      <c r="H51" s="39">
        <f>$A$12</f>
        <v>7</v>
      </c>
      <c r="I51" s="34">
        <f t="shared" si="9"/>
        <v>1.0797831532802987E-29</v>
      </c>
      <c r="J51" s="34">
        <f t="shared" si="6"/>
        <v>1.1008917948730505E-32</v>
      </c>
      <c r="K51" s="34">
        <f t="shared" si="6"/>
        <v>1.0793901875709813E-35</v>
      </c>
      <c r="L51" s="34">
        <f t="shared" si="6"/>
        <v>4.933852189501974E-38</v>
      </c>
      <c r="M51" s="10">
        <f t="shared" si="6"/>
        <v>4.730711664748105E-39</v>
      </c>
      <c r="O51" s="39">
        <f>$A$12</f>
        <v>7</v>
      </c>
      <c r="P51" s="34">
        <f t="shared" si="10"/>
        <v>1.0802666707878178E-30</v>
      </c>
      <c r="Q51" s="34">
        <f t="shared" si="7"/>
        <v>1.079854381824099E-33</v>
      </c>
      <c r="R51" s="34">
        <f t="shared" si="7"/>
        <v>1.0798550170554729E-36</v>
      </c>
      <c r="S51" s="34">
        <f t="shared" si="7"/>
        <v>1.0798686235125743E-39</v>
      </c>
      <c r="T51" s="10">
        <f t="shared" si="7"/>
        <v>1.079990403197674E-42</v>
      </c>
    </row>
    <row r="52" spans="1:20" ht="12.75">
      <c r="A52" s="39">
        <f>$A$13</f>
        <v>8</v>
      </c>
      <c r="B52" s="34">
        <f t="shared" si="8"/>
        <v>5.411739032656604E-26</v>
      </c>
      <c r="C52" s="34">
        <f t="shared" si="8"/>
        <v>5.482405137447842E-28</v>
      </c>
      <c r="D52" s="34">
        <f t="shared" si="8"/>
        <v>5.410822152158646E-30</v>
      </c>
      <c r="E52" s="34">
        <f t="shared" si="8"/>
        <v>1.4902826256497083E-31</v>
      </c>
      <c r="F52" s="10">
        <f t="shared" si="8"/>
        <v>3.121971230562436E-32</v>
      </c>
      <c r="H52" s="39">
        <f>$A$13</f>
        <v>8</v>
      </c>
      <c r="I52" s="34">
        <f t="shared" si="9"/>
        <v>1.0748871438073293E-26</v>
      </c>
      <c r="J52" s="34">
        <f t="shared" si="6"/>
        <v>1.0747485606510739E-29</v>
      </c>
      <c r="K52" s="34">
        <f t="shared" si="6"/>
        <v>1.0747576108644071E-32</v>
      </c>
      <c r="L52" s="34">
        <f t="shared" si="6"/>
        <v>1.0750334925100949E-35</v>
      </c>
      <c r="M52" s="10">
        <f t="shared" si="6"/>
        <v>1.0775310851224434E-38</v>
      </c>
      <c r="O52" s="39">
        <f>$A$13</f>
        <v>8</v>
      </c>
      <c r="P52" s="34">
        <f t="shared" si="10"/>
        <v>1.0797061423161896E-27</v>
      </c>
      <c r="Q52" s="34">
        <f t="shared" si="7"/>
        <v>1.1008838873402558E-30</v>
      </c>
      <c r="R52" s="34">
        <f t="shared" si="7"/>
        <v>1.0793894179101777E-33</v>
      </c>
      <c r="S52" s="34">
        <f t="shared" si="7"/>
        <v>4.9338515798537996E-36</v>
      </c>
      <c r="T52" s="10">
        <f t="shared" si="7"/>
        <v>4.730711383792575E-37</v>
      </c>
    </row>
    <row r="53" spans="1:20" ht="12.75">
      <c r="A53" s="39">
        <f>$A$14</f>
        <v>9</v>
      </c>
      <c r="B53" s="34">
        <f t="shared" si="8"/>
        <v>5.391779166687099E-24</v>
      </c>
      <c r="C53" s="34">
        <f t="shared" si="8"/>
        <v>5.394904943801327E-26</v>
      </c>
      <c r="D53" s="34">
        <f t="shared" si="8"/>
        <v>5.395293599320017E-28</v>
      </c>
      <c r="E53" s="34">
        <f t="shared" si="8"/>
        <v>5.396252891811561E-30</v>
      </c>
      <c r="F53" s="10">
        <f t="shared" si="8"/>
        <v>5.404611217028963E-32</v>
      </c>
      <c r="H53" s="39">
        <f>$A$14</f>
        <v>9</v>
      </c>
      <c r="I53" s="34">
        <f t="shared" si="9"/>
        <v>1.0270843593313769E-23</v>
      </c>
      <c r="J53" s="34">
        <f t="shared" si="6"/>
        <v>1.0394096136799575E-26</v>
      </c>
      <c r="K53" s="34">
        <f t="shared" si="6"/>
        <v>1.030031427515141E-29</v>
      </c>
      <c r="L53" s="34">
        <f t="shared" si="6"/>
        <v>2.3317682692594993E-32</v>
      </c>
      <c r="M53" s="10">
        <f t="shared" si="6"/>
        <v>7.2590826503898835E-34</v>
      </c>
      <c r="O53" s="39">
        <f>$A$14</f>
        <v>9</v>
      </c>
      <c r="P53" s="34">
        <f t="shared" si="10"/>
        <v>1.0741211170474455E-24</v>
      </c>
      <c r="Q53" s="34">
        <f t="shared" si="7"/>
        <v>1.0746720951864571E-27</v>
      </c>
      <c r="R53" s="34">
        <f t="shared" si="7"/>
        <v>1.0747499592978106E-30</v>
      </c>
      <c r="S53" s="34">
        <f t="shared" si="7"/>
        <v>1.0750327832715378E-33</v>
      </c>
      <c r="T53" s="10">
        <f t="shared" si="7"/>
        <v>1.0775310646477453E-36</v>
      </c>
    </row>
    <row r="54" spans="1:20" ht="12.75">
      <c r="A54" s="39">
        <f>$A$15</f>
        <v>10</v>
      </c>
      <c r="B54" s="34">
        <f t="shared" si="8"/>
        <v>5.1961958215951675E-22</v>
      </c>
      <c r="C54" s="34">
        <f t="shared" si="8"/>
        <v>5.272522800518053E-24</v>
      </c>
      <c r="D54" s="34">
        <f t="shared" si="8"/>
        <v>5.244209074833894E-26</v>
      </c>
      <c r="E54" s="34">
        <f t="shared" si="8"/>
        <v>9.041989042805896E-28</v>
      </c>
      <c r="F54" s="10">
        <f t="shared" si="8"/>
        <v>8.948104647765757E-29</v>
      </c>
      <c r="H54" s="39">
        <f>$A$15</f>
        <v>10</v>
      </c>
      <c r="I54" s="34">
        <f t="shared" si="9"/>
        <v>5.826691573386038E-21</v>
      </c>
      <c r="J54" s="34">
        <f t="shared" si="6"/>
        <v>6.827888769466034E-24</v>
      </c>
      <c r="K54" s="34">
        <f t="shared" si="6"/>
        <v>7.028705679262032E-27</v>
      </c>
      <c r="L54" s="34">
        <f t="shared" si="6"/>
        <v>7.354230049198261E-30</v>
      </c>
      <c r="M54" s="10">
        <f t="shared" si="6"/>
        <v>1.2016932323989553E-32</v>
      </c>
      <c r="O54" s="39">
        <f>$A$15</f>
        <v>10</v>
      </c>
      <c r="P54" s="34">
        <f t="shared" si="10"/>
        <v>1.0198217925500999E-21</v>
      </c>
      <c r="Q54" s="34">
        <f t="shared" si="7"/>
        <v>1.0386779068485467E-24</v>
      </c>
      <c r="R54" s="34">
        <f t="shared" si="7"/>
        <v>1.029959224482776E-27</v>
      </c>
      <c r="S54" s="34">
        <f t="shared" si="7"/>
        <v>2.331746231835159E-30</v>
      </c>
      <c r="T54" s="10">
        <f t="shared" si="7"/>
        <v>7.259059836681985E-32</v>
      </c>
    </row>
    <row r="55" spans="1:20" ht="12.75">
      <c r="A55" s="39">
        <f>$A$16</f>
        <v>11</v>
      </c>
      <c r="B55" s="34">
        <f t="shared" si="8"/>
        <v>3.356711406396043E-20</v>
      </c>
      <c r="C55" s="34">
        <f t="shared" si="8"/>
        <v>3.9619621284304376E-22</v>
      </c>
      <c r="D55" s="34">
        <f t="shared" si="8"/>
        <v>4.062426672277406E-24</v>
      </c>
      <c r="E55" s="34">
        <f t="shared" si="8"/>
        <v>4.1893061104739975E-26</v>
      </c>
      <c r="F55" s="10">
        <f t="shared" si="8"/>
        <v>5.812162038108128E-28</v>
      </c>
      <c r="H55" s="39">
        <f>$A$16</f>
        <v>11</v>
      </c>
      <c r="I55" s="34">
        <f t="shared" si="9"/>
        <v>8.581444594713952E-20</v>
      </c>
      <c r="J55" s="34">
        <f t="shared" si="6"/>
        <v>4.684370598703007E-22</v>
      </c>
      <c r="K55" s="34">
        <f t="shared" si="6"/>
        <v>7.68666690386629E-25</v>
      </c>
      <c r="L55" s="34">
        <f t="shared" si="6"/>
        <v>1.0826915206859282E-27</v>
      </c>
      <c r="M55" s="10">
        <f t="shared" si="6"/>
        <v>1.8091729493470795E-29</v>
      </c>
      <c r="O55" s="39">
        <f>$A$16</f>
        <v>11</v>
      </c>
      <c r="P55" s="34">
        <f t="shared" si="10"/>
        <v>5.466617623354812E-19</v>
      </c>
      <c r="Q55" s="34">
        <f t="shared" si="7"/>
        <v>6.786428252262405E-22</v>
      </c>
      <c r="R55" s="34">
        <f t="shared" si="7"/>
        <v>7.02442334581858E-25</v>
      </c>
      <c r="S55" s="34">
        <f t="shared" si="7"/>
        <v>7.353792616020872E-28</v>
      </c>
      <c r="T55" s="10">
        <f t="shared" si="7"/>
        <v>1.201687236377893E-30</v>
      </c>
    </row>
    <row r="56" spans="1:20" ht="12.75">
      <c r="A56" s="39">
        <f>$A$17</f>
        <v>12</v>
      </c>
      <c r="B56" s="34">
        <f t="shared" si="8"/>
        <v>1.833274866351927E-19</v>
      </c>
      <c r="C56" s="34">
        <f t="shared" si="8"/>
        <v>6.5199665826344545E-21</v>
      </c>
      <c r="D56" s="34">
        <f t="shared" si="8"/>
        <v>9.269763271152147E-23</v>
      </c>
      <c r="E56" s="34">
        <f t="shared" si="8"/>
        <v>1.1677269781786094E-24</v>
      </c>
      <c r="F56" s="10">
        <f t="shared" si="8"/>
        <v>7.634128965662601E-26</v>
      </c>
      <c r="H56" s="39">
        <f>$A$17</f>
        <v>12</v>
      </c>
      <c r="I56" s="34">
        <f t="shared" si="9"/>
        <v>1.0264888554093395E-19</v>
      </c>
      <c r="J56" s="34">
        <f t="shared" si="6"/>
        <v>1.2291133203163594E-21</v>
      </c>
      <c r="K56" s="34">
        <f t="shared" si="6"/>
        <v>2.1007642799648182E-24</v>
      </c>
      <c r="L56" s="34">
        <f t="shared" si="6"/>
        <v>2.5452316620492944E-27</v>
      </c>
      <c r="M56" s="10">
        <f t="shared" si="6"/>
        <v>7.550706005869487E-30</v>
      </c>
      <c r="O56" s="39">
        <f>$A$17</f>
        <v>12</v>
      </c>
      <c r="P56" s="34">
        <f t="shared" si="10"/>
        <v>7.475602130290741E-18</v>
      </c>
      <c r="Q56" s="34">
        <f t="shared" si="7"/>
        <v>4.5812040930947225E-20</v>
      </c>
      <c r="R56" s="34">
        <f t="shared" si="7"/>
        <v>7.666601928706655E-23</v>
      </c>
      <c r="S56" s="34">
        <f t="shared" si="7"/>
        <v>1.0823682626462378E-25</v>
      </c>
      <c r="T56" s="10">
        <f t="shared" si="7"/>
        <v>1.809017519816894E-27</v>
      </c>
    </row>
    <row r="57" spans="1:20" ht="12.75">
      <c r="A57" s="39">
        <f>$A$18</f>
        <v>13</v>
      </c>
      <c r="B57" s="34">
        <f t="shared" si="8"/>
        <v>2.1985315392876593E-19</v>
      </c>
      <c r="C57" s="34">
        <f t="shared" si="8"/>
        <v>1.2437945131307554E-20</v>
      </c>
      <c r="D57" s="34">
        <f t="shared" si="8"/>
        <v>1.8127657092720184E-22</v>
      </c>
      <c r="E57" s="34">
        <f t="shared" si="8"/>
        <v>2.0646987607460035E-24</v>
      </c>
      <c r="F57" s="10">
        <f t="shared" si="8"/>
        <v>4.2638280354534844E-26</v>
      </c>
      <c r="H57" s="39">
        <f>$A$18</f>
        <v>13</v>
      </c>
      <c r="I57" s="34">
        <f t="shared" si="9"/>
        <v>1.0278014593875674E-19</v>
      </c>
      <c r="J57" s="34">
        <f t="shared" si="6"/>
        <v>1.3588714865096595E-21</v>
      </c>
      <c r="K57" s="34">
        <f t="shared" si="6"/>
        <v>2.4579095993787837E-24</v>
      </c>
      <c r="L57" s="34">
        <f t="shared" si="6"/>
        <v>3.184739898289722E-27</v>
      </c>
      <c r="M57" s="10">
        <f t="shared" si="6"/>
        <v>1.3458520223347526E-29</v>
      </c>
      <c r="O57" s="39">
        <f>$A$18</f>
        <v>13</v>
      </c>
      <c r="P57" s="34">
        <f t="shared" si="10"/>
        <v>9.964464893275747E-18</v>
      </c>
      <c r="Q57" s="34">
        <f t="shared" si="7"/>
        <v>1.2143773787163136E-19</v>
      </c>
      <c r="R57" s="34">
        <f t="shared" si="7"/>
        <v>2.097977138850773E-22</v>
      </c>
      <c r="S57" s="34">
        <f t="shared" si="7"/>
        <v>2.5449222680254286E-25</v>
      </c>
      <c r="T57" s="10">
        <f t="shared" si="7"/>
        <v>7.550885603528597E-28</v>
      </c>
    </row>
    <row r="58" spans="1:20" ht="12.75">
      <c r="A58" s="39">
        <f>$A$19</f>
        <v>14</v>
      </c>
      <c r="B58" s="34">
        <f t="shared" si="8"/>
        <v>2.237369707428723E-19</v>
      </c>
      <c r="C58" s="34">
        <f t="shared" si="8"/>
        <v>1.3383535819998186E-20</v>
      </c>
      <c r="D58" s="34">
        <f t="shared" si="8"/>
        <v>2.0140736791539718E-22</v>
      </c>
      <c r="E58" s="34">
        <f t="shared" si="8"/>
        <v>2.397580144940092E-24</v>
      </c>
      <c r="F58" s="10">
        <f t="shared" si="8"/>
        <v>6.267958852017482E-26</v>
      </c>
      <c r="H58" s="39">
        <f>$A$19</f>
        <v>14</v>
      </c>
      <c r="I58" s="34">
        <f t="shared" si="9"/>
        <v>0</v>
      </c>
      <c r="J58" s="34">
        <f t="shared" si="6"/>
        <v>0</v>
      </c>
      <c r="K58" s="34">
        <f t="shared" si="6"/>
        <v>0</v>
      </c>
      <c r="L58" s="34">
        <f t="shared" si="6"/>
        <v>0</v>
      </c>
      <c r="M58" s="10">
        <f t="shared" si="6"/>
        <v>0</v>
      </c>
      <c r="O58" s="39">
        <f>$A$19</f>
        <v>14</v>
      </c>
      <c r="P58" s="34">
        <f t="shared" si="10"/>
        <v>1.0245758564514848E-17</v>
      </c>
      <c r="Q58" s="34">
        <f t="shared" si="7"/>
        <v>1.3565968470330286E-19</v>
      </c>
      <c r="R58" s="34">
        <f t="shared" si="7"/>
        <v>2.4572884883712733E-22</v>
      </c>
      <c r="S58" s="34">
        <f t="shared" si="7"/>
        <v>3.184618696328936E-25</v>
      </c>
      <c r="T58" s="10">
        <f t="shared" si="7"/>
        <v>1.3458319065655294E-27</v>
      </c>
    </row>
    <row r="59" spans="1:20" ht="13.5" thickBot="1">
      <c r="A59" s="42"/>
      <c r="B59" s="41"/>
      <c r="C59" s="41"/>
      <c r="D59" s="41"/>
      <c r="E59" s="41"/>
      <c r="F59" s="11"/>
      <c r="H59" s="42"/>
      <c r="I59" s="41"/>
      <c r="J59" s="41"/>
      <c r="K59" s="41"/>
      <c r="L59" s="41"/>
      <c r="M59" s="11"/>
      <c r="O59" s="42"/>
      <c r="P59" s="41"/>
      <c r="Q59" s="41"/>
      <c r="R59" s="41"/>
      <c r="S59" s="41"/>
      <c r="T59" s="11"/>
    </row>
  </sheetData>
  <printOptions/>
  <pageMargins left="0.75" right="0.75" top="1" bottom="1" header="0.5" footer="0.5"/>
  <pageSetup orientation="portrait" paperSize="9"/>
  <drawing r:id="rId4"/>
  <legacyDrawing r:id="rId3"/>
  <oleObjects>
    <oleObject progId="Equation.3" shapeId="1782637" r:id="rId1"/>
    <oleObject progId="Equation.3" shapeId="178263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9"/>
  <sheetViews>
    <sheetView zoomScale="75" zoomScaleNormal="75" workbookViewId="0" topLeftCell="A1">
      <selection activeCell="G52" sqref="G52"/>
    </sheetView>
  </sheetViews>
  <sheetFormatPr defaultColWidth="9.140625" defaultRowHeight="12.75"/>
  <cols>
    <col min="2" max="2" width="7.8515625" style="0" customWidth="1"/>
    <col min="3" max="7" width="14.00390625" style="0" bestFit="1" customWidth="1"/>
    <col min="8" max="10" width="9.421875" style="0" bestFit="1" customWidth="1"/>
    <col min="11" max="11" width="12.57421875" style="0" bestFit="1" customWidth="1"/>
    <col min="12" max="14" width="9.421875" style="0" bestFit="1" customWidth="1"/>
  </cols>
  <sheetData>
    <row r="1" spans="1:14" ht="13.5" thickBot="1">
      <c r="A1" s="1" t="s">
        <v>10</v>
      </c>
      <c r="B1" s="1"/>
      <c r="C1" s="1"/>
      <c r="D1" s="1"/>
      <c r="E1" s="1"/>
      <c r="F1" s="1"/>
      <c r="G1" s="1"/>
      <c r="H1" s="1"/>
      <c r="I1" s="1"/>
      <c r="J1" s="5" t="s">
        <v>17</v>
      </c>
      <c r="K1" s="6">
        <f>10^(-4.8)</f>
        <v>1.584893192461113E-05</v>
      </c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21" t="s">
        <v>18</v>
      </c>
      <c r="K2" s="22">
        <f>10^2.2</f>
        <v>158.48931924611153</v>
      </c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2" t="s">
        <v>19</v>
      </c>
      <c r="K3" s="3">
        <f>10^2.3</f>
        <v>199.52623149688802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2" t="s">
        <v>20</v>
      </c>
      <c r="K4" s="24">
        <f>10^2.3</f>
        <v>199.52623149688802</v>
      </c>
      <c r="L4" s="1"/>
      <c r="M4" s="1"/>
      <c r="N4" s="1"/>
    </row>
    <row r="5" spans="1:14" ht="13.5" thickBot="1">
      <c r="A5" s="1" t="s">
        <v>9</v>
      </c>
      <c r="B5" s="1"/>
      <c r="C5" s="1"/>
      <c r="D5" s="1"/>
      <c r="E5" s="1"/>
      <c r="F5" s="1"/>
      <c r="G5" s="1"/>
      <c r="H5" s="1"/>
      <c r="I5" s="1"/>
      <c r="J5" s="4" t="s">
        <v>21</v>
      </c>
      <c r="K5" s="23">
        <f>10^2</f>
        <v>100</v>
      </c>
      <c r="L5" s="1"/>
      <c r="M5" s="1"/>
      <c r="N5" s="1"/>
    </row>
    <row r="6" spans="2:14" ht="13.5" thickBot="1">
      <c r="B6" s="1"/>
      <c r="C6" s="1"/>
      <c r="D6" s="1"/>
      <c r="E6" s="1"/>
      <c r="F6" s="1"/>
      <c r="G6" s="1"/>
      <c r="H6" s="1"/>
      <c r="I6" s="1"/>
      <c r="J6" s="5" t="s">
        <v>22</v>
      </c>
      <c r="K6" s="6">
        <f>2.93E-36</f>
        <v>2.93E-36</v>
      </c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3.25">
      <c r="A8" s="1"/>
      <c r="B8" s="1"/>
      <c r="C8" s="1"/>
      <c r="D8" s="1"/>
      <c r="E8" s="1"/>
      <c r="F8" s="1"/>
      <c r="G8" s="1"/>
      <c r="H8" s="1"/>
      <c r="I8" s="1"/>
      <c r="J8" s="26" t="s">
        <v>23</v>
      </c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13.5" thickBot="1"/>
    <row r="13" spans="1:7" ht="12.75">
      <c r="A13" s="9" t="s">
        <v>7</v>
      </c>
      <c r="B13" s="12" t="s">
        <v>11</v>
      </c>
      <c r="C13" s="12" t="s">
        <v>12</v>
      </c>
      <c r="D13" s="12" t="s">
        <v>13</v>
      </c>
      <c r="E13" s="12" t="s">
        <v>14</v>
      </c>
      <c r="F13" s="12" t="s">
        <v>15</v>
      </c>
      <c r="G13" s="25" t="s">
        <v>16</v>
      </c>
    </row>
    <row r="14" spans="1:7" ht="12.75">
      <c r="A14" s="7">
        <v>0</v>
      </c>
      <c r="B14" s="13">
        <f>SQRT($K$6/(1+$K$2*A14+$K$2*$K$3*A14*A14+$K$2*$K$3*$K$4*A14*A14*A14+$K$2*$K$3*$K$4*$K$5*A14*A14*A14*A14))</f>
        <v>1.711724276862369E-18</v>
      </c>
      <c r="C14" s="13">
        <f>$K$2*B14*A14</f>
        <v>0</v>
      </c>
      <c r="D14" s="13">
        <f>$K$2*$K$3*B14*A14*A14</f>
        <v>0</v>
      </c>
      <c r="E14" s="13">
        <f>$K$2*$K$3*$K$4*B14*A14*A14*A14</f>
        <v>0</v>
      </c>
      <c r="F14" s="13">
        <f>$K$2*$K$3*$K$4*$K$5*B14*A14*A14*A14*A14</f>
        <v>0</v>
      </c>
      <c r="G14" s="10">
        <f>D14+C14+B14+E14+F14</f>
        <v>1.711724276862369E-18</v>
      </c>
    </row>
    <row r="15" spans="1:7" ht="12.75">
      <c r="A15" s="7">
        <v>1E-06</v>
      </c>
      <c r="B15" s="13">
        <f aca="true" t="shared" si="0" ref="B15:B29">SQRT($K$6/(1+$K$2*A15+$K$2*$K$3*A15*A15+$K$2*$K$3*$K$4*A15*A15*A15+$K$2*$K$3*$K$4*$K$5*A15*A15*A15*A15))</f>
        <v>1.7115886209125619E-18</v>
      </c>
      <c r="C15" s="13">
        <f aca="true" t="shared" si="1" ref="C15:C24">$K$2*B15*A15</f>
        <v>2.7126851535782277E-22</v>
      </c>
      <c r="D15" s="13">
        <f aca="true" t="shared" si="2" ref="D15:D24">$K$2*$K$3*B15*A15*A15</f>
        <v>5.412518459310207E-26</v>
      </c>
      <c r="E15" s="13">
        <f aca="true" t="shared" si="3" ref="E15:E29">$K$2*$K$3*$K$4*B15*A15*A15*A15</f>
        <v>1.079939411093508E-29</v>
      </c>
      <c r="F15" s="13">
        <f aca="true" t="shared" si="4" ref="F15:F29">$K$2*$K$3*$K$4*$K$5*B15*A15*A15*A15*A15</f>
        <v>1.0799394110935078E-33</v>
      </c>
      <c r="G15" s="10">
        <f aca="true" t="shared" si="5" ref="G15:G29">D15+C15+B15+E15+F15</f>
        <v>1.711859943563905E-18</v>
      </c>
    </row>
    <row r="16" spans="1:7" ht="12.75">
      <c r="A16" s="7">
        <v>5E-06</v>
      </c>
      <c r="B16" s="13">
        <f t="shared" si="0"/>
        <v>1.711045778161662E-18</v>
      </c>
      <c r="C16" s="13">
        <f t="shared" si="1"/>
        <v>1.355912402898875E-21</v>
      </c>
      <c r="D16" s="13">
        <f t="shared" si="2"/>
        <v>1.352700459951513E-24</v>
      </c>
      <c r="E16" s="13">
        <f t="shared" si="3"/>
        <v>1.3494961255911629E-27</v>
      </c>
      <c r="F16" s="13">
        <f t="shared" si="4"/>
        <v>6.747480627955814E-31</v>
      </c>
      <c r="G16" s="10">
        <f t="shared" si="5"/>
        <v>1.7124030446151915E-18</v>
      </c>
    </row>
    <row r="17" spans="1:7" ht="12.75">
      <c r="A17" s="7">
        <v>1E-05</v>
      </c>
      <c r="B17" s="13">
        <f t="shared" si="0"/>
        <v>1.7103667315917553E-18</v>
      </c>
      <c r="C17" s="13">
        <f t="shared" si="1"/>
        <v>2.710748589511741E-21</v>
      </c>
      <c r="D17" s="13">
        <f t="shared" si="2"/>
        <v>5.408654506007824E-24</v>
      </c>
      <c r="E17" s="13">
        <f t="shared" si="3"/>
        <v>1.0791684510524035E-26</v>
      </c>
      <c r="F17" s="13">
        <f t="shared" si="4"/>
        <v>1.0791684510524037E-29</v>
      </c>
      <c r="G17" s="10">
        <f t="shared" si="5"/>
        <v>1.7130828996382494E-18</v>
      </c>
    </row>
    <row r="18" spans="1:7" ht="12.75">
      <c r="A18" s="7">
        <v>5E-05</v>
      </c>
      <c r="B18" s="13">
        <f t="shared" si="0"/>
        <v>1.70491453954914E-18</v>
      </c>
      <c r="C18" s="13">
        <f t="shared" si="1"/>
        <v>1.3510537237297045E-20</v>
      </c>
      <c r="D18" s="13">
        <f t="shared" si="2"/>
        <v>1.3478532902281282E-22</v>
      </c>
      <c r="E18" s="13">
        <f t="shared" si="3"/>
        <v>1.3446604380494984E-24</v>
      </c>
      <c r="F18" s="13">
        <f t="shared" si="4"/>
        <v>6.723302190247493E-27</v>
      </c>
      <c r="G18" s="10">
        <f t="shared" si="5"/>
        <v>1.7185612134992001E-18</v>
      </c>
    </row>
    <row r="19" spans="1:7" ht="12.75">
      <c r="A19" s="7">
        <v>0.0001</v>
      </c>
      <c r="B19" s="13">
        <f t="shared" si="0"/>
        <v>1.698049311724379E-18</v>
      </c>
      <c r="C19" s="13">
        <f t="shared" si="1"/>
        <v>2.6912267946152508E-20</v>
      </c>
      <c r="D19" s="13">
        <f t="shared" si="2"/>
        <v>5.369703404330304E-22</v>
      </c>
      <c r="E19" s="13">
        <f t="shared" si="3"/>
        <v>1.071396684522036E-23</v>
      </c>
      <c r="F19" s="13">
        <f t="shared" si="4"/>
        <v>1.0713966845220361E-25</v>
      </c>
      <c r="G19" s="10">
        <f t="shared" si="5"/>
        <v>1.7255093711174782E-18</v>
      </c>
    </row>
    <row r="20" spans="1:7" ht="12.75">
      <c r="A20" s="7">
        <v>0.0005</v>
      </c>
      <c r="B20" s="13">
        <f t="shared" si="0"/>
        <v>1.6410569643047369E-18</v>
      </c>
      <c r="C20" s="13">
        <f t="shared" si="1"/>
        <v>1.3004500055837405E-19</v>
      </c>
      <c r="D20" s="13">
        <f t="shared" si="2"/>
        <v>1.2973694443211536E-20</v>
      </c>
      <c r="E20" s="13">
        <f t="shared" si="3"/>
        <v>1.2942961804230576E-21</v>
      </c>
      <c r="F20" s="13">
        <f t="shared" si="4"/>
        <v>6.471480902115287E-23</v>
      </c>
      <c r="G20" s="10">
        <f t="shared" si="5"/>
        <v>1.785434670295767E-18</v>
      </c>
    </row>
    <row r="21" spans="1:7" ht="12.75">
      <c r="A21" s="7">
        <v>0.001</v>
      </c>
      <c r="B21" s="13">
        <f t="shared" si="0"/>
        <v>1.564505838507024E-18</v>
      </c>
      <c r="C21" s="13">
        <f t="shared" si="1"/>
        <v>2.4795746530154517E-19</v>
      </c>
      <c r="D21" s="13">
        <f t="shared" si="2"/>
        <v>4.9474018623137676E-20</v>
      </c>
      <c r="E21" s="13">
        <f t="shared" si="3"/>
        <v>9.871364492881518E-21</v>
      </c>
      <c r="F21" s="13">
        <f t="shared" si="4"/>
        <v>9.871364492881516E-22</v>
      </c>
      <c r="G21" s="10">
        <f t="shared" si="5"/>
        <v>1.8727958233738763E-18</v>
      </c>
    </row>
    <row r="22" spans="1:7" ht="12.75">
      <c r="A22" s="7">
        <v>0.005</v>
      </c>
      <c r="B22" s="13">
        <f t="shared" si="0"/>
        <v>8.820437627398433E-19</v>
      </c>
      <c r="C22" s="13">
        <f t="shared" si="1"/>
        <v>6.989725775095824E-19</v>
      </c>
      <c r="D22" s="13">
        <f t="shared" si="2"/>
        <v>6.973168215507673E-19</v>
      </c>
      <c r="E22" s="13">
        <f t="shared" si="3"/>
        <v>6.956649878170627E-19</v>
      </c>
      <c r="F22" s="13">
        <f t="shared" si="4"/>
        <v>3.4783249390853137E-19</v>
      </c>
      <c r="G22" s="10">
        <f t="shared" si="5"/>
        <v>3.3218306435257873E-18</v>
      </c>
    </row>
    <row r="23" spans="1:7" ht="12.75">
      <c r="A23" s="7">
        <v>0.01</v>
      </c>
      <c r="B23" s="13">
        <f t="shared" si="0"/>
        <v>3.9941352180007325E-19</v>
      </c>
      <c r="C23" s="13">
        <f t="shared" si="1"/>
        <v>6.330277716778554E-19</v>
      </c>
      <c r="D23" s="13">
        <f t="shared" si="2"/>
        <v>1.2630564571575494E-18</v>
      </c>
      <c r="E23" s="13">
        <f t="shared" si="3"/>
        <v>2.5201289506445645E-18</v>
      </c>
      <c r="F23" s="13">
        <f t="shared" si="4"/>
        <v>2.5201289506445645E-18</v>
      </c>
      <c r="G23" s="10">
        <f t="shared" si="5"/>
        <v>7.335755651924608E-18</v>
      </c>
    </row>
    <row r="24" spans="1:7" ht="12.75">
      <c r="A24" s="7">
        <v>0.05</v>
      </c>
      <c r="B24" s="13">
        <f t="shared" si="0"/>
        <v>2.4654886966782586E-20</v>
      </c>
      <c r="C24" s="13">
        <f t="shared" si="1"/>
        <v>1.9537681257276E-19</v>
      </c>
      <c r="D24" s="13">
        <f t="shared" si="2"/>
        <v>1.9491399567258306E-18</v>
      </c>
      <c r="E24" s="13">
        <f t="shared" si="3"/>
        <v>1.9445227511275617E-17</v>
      </c>
      <c r="F24" s="13">
        <f t="shared" si="4"/>
        <v>9.722613755637811E-17</v>
      </c>
      <c r="G24" s="10">
        <f t="shared" si="5"/>
        <v>1.188405367239191E-16</v>
      </c>
    </row>
    <row r="25" spans="1:7" ht="12.75">
      <c r="A25" s="7">
        <v>0.1</v>
      </c>
      <c r="B25" s="13">
        <f t="shared" si="0"/>
        <v>6.481833463040459E-21</v>
      </c>
      <c r="C25" s="13">
        <f>$K$2*B25*A25</f>
        <v>1.0273013730239479E-19</v>
      </c>
      <c r="D25" s="13">
        <f>$K$2*$K$3*B25*A25*A25</f>
        <v>2.0497357157104716E-18</v>
      </c>
      <c r="E25" s="13">
        <f t="shared" si="3"/>
        <v>4.0897604292028703E-17</v>
      </c>
      <c r="F25" s="13">
        <f t="shared" si="4"/>
        <v>4.08976042920287E-16</v>
      </c>
      <c r="G25" s="10">
        <f t="shared" si="5"/>
        <v>4.520325948987916E-16</v>
      </c>
    </row>
    <row r="26" spans="1:7" ht="12.75">
      <c r="A26" s="7">
        <v>0.5</v>
      </c>
      <c r="B26" s="13">
        <f t="shared" si="0"/>
        <v>2.698675135835839E-22</v>
      </c>
      <c r="C26" s="13">
        <f>$K$2*B26*A26</f>
        <v>2.1385559257251487E-20</v>
      </c>
      <c r="D26" s="13">
        <f>$K$2*$K$3*B26*A26*A26</f>
        <v>2.1334900235263884E-18</v>
      </c>
      <c r="E26" s="13">
        <f t="shared" si="3"/>
        <v>2.128436121652136E-16</v>
      </c>
      <c r="F26" s="13">
        <f t="shared" si="4"/>
        <v>1.064218060826068E-14</v>
      </c>
      <c r="G26" s="10">
        <f t="shared" si="5"/>
        <v>1.085717936587619E-14</v>
      </c>
    </row>
    <row r="27" spans="1:7" ht="12.75">
      <c r="A27" s="7">
        <v>1</v>
      </c>
      <c r="B27" s="13">
        <f t="shared" si="0"/>
        <v>6.78050895416922E-23</v>
      </c>
      <c r="C27" s="13">
        <f>$K$2*B27*A27</f>
        <v>1.0746382482884434E-20</v>
      </c>
      <c r="D27" s="13">
        <f>$K$2*$K$3*B27*A27*A27</f>
        <v>2.1441851990341016E-18</v>
      </c>
      <c r="E27" s="13">
        <f t="shared" si="3"/>
        <v>4.278211923946791E-16</v>
      </c>
      <c r="F27" s="13">
        <f t="shared" si="4"/>
        <v>4.278211923946791E-14</v>
      </c>
      <c r="G27" s="10">
        <f t="shared" si="5"/>
        <v>4.321209543124919E-14</v>
      </c>
    </row>
    <row r="28" spans="1:7" ht="12.75">
      <c r="A28" s="7">
        <v>5</v>
      </c>
      <c r="B28" s="13">
        <f t="shared" si="0"/>
        <v>2.723074390754076E-24</v>
      </c>
      <c r="C28" s="13">
        <f>$K$2*B28*A28</f>
        <v>2.1578910322356674E-21</v>
      </c>
      <c r="D28" s="13">
        <f>$K$2*$K$3*B28*A28*A28</f>
        <v>2.152779328214562E-18</v>
      </c>
      <c r="E28" s="13">
        <f t="shared" si="3"/>
        <v>2.147679733015269E-15</v>
      </c>
      <c r="F28" s="13">
        <f t="shared" si="4"/>
        <v>1.0738398665076344E-12</v>
      </c>
      <c r="G28" s="10">
        <f t="shared" si="5"/>
        <v>1.075989701180592E-12</v>
      </c>
    </row>
    <row r="29" spans="1:7" ht="13.5" thickBot="1">
      <c r="A29" s="8">
        <v>10</v>
      </c>
      <c r="B29" s="14">
        <f t="shared" si="0"/>
        <v>6.811090685094031E-25</v>
      </c>
      <c r="C29" s="14">
        <f>$K$2*B29*A29</f>
        <v>1.0794851260040844E-21</v>
      </c>
      <c r="D29" s="14">
        <f>$K$2*$K$3*B29*A29*A29</f>
        <v>2.1538559914853825E-18</v>
      </c>
      <c r="E29" s="14">
        <f t="shared" si="3"/>
        <v>4.297507691680717E-15</v>
      </c>
      <c r="F29" s="14">
        <f t="shared" si="4"/>
        <v>4.297507691680717E-12</v>
      </c>
      <c r="G29" s="11">
        <f t="shared" si="5"/>
        <v>4.3018073543085555E-12</v>
      </c>
    </row>
  </sheetData>
  <printOptions/>
  <pageMargins left="0.75" right="0.75" top="1" bottom="1" header="0.5" footer="0.5"/>
  <pageSetup fitToHeight="1" fitToWidth="1" horizontalDpi="355" verticalDpi="355" orientation="landscape" paperSize="9" scale="72" r:id="rId5"/>
  <drawing r:id="rId4"/>
  <legacyDrawing r:id="rId3"/>
  <oleObjects>
    <oleObject progId="Equation.3" shapeId="388840" r:id="rId1"/>
    <oleObject progId="Equation.3" shapeId="39468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Q71"/>
  <sheetViews>
    <sheetView zoomScale="75" zoomScaleNormal="75" workbookViewId="0" topLeftCell="A1">
      <selection activeCell="Q34" sqref="Q34"/>
    </sheetView>
  </sheetViews>
  <sheetFormatPr defaultColWidth="9.140625" defaultRowHeight="12.75"/>
  <cols>
    <col min="1" max="1" width="8.57421875" style="0" customWidth="1"/>
    <col min="2" max="2" width="10.00390625" style="0" bestFit="1" customWidth="1"/>
    <col min="3" max="3" width="11.140625" style="0" customWidth="1"/>
    <col min="4" max="4" width="10.421875" style="0" bestFit="1" customWidth="1"/>
    <col min="5" max="14" width="9.421875" style="0" bestFit="1" customWidth="1"/>
    <col min="15" max="17" width="10.00390625" style="0" bestFit="1" customWidth="1"/>
  </cols>
  <sheetData>
    <row r="1" ht="13.5" thickBot="1"/>
    <row r="2" spans="1:3" ht="13.5" thickBot="1">
      <c r="A2" t="s">
        <v>3</v>
      </c>
      <c r="B2" t="s">
        <v>4</v>
      </c>
      <c r="C2" s="6">
        <f>10^(-4.8)</f>
        <v>1.584893192461113E-05</v>
      </c>
    </row>
    <row r="3" ht="13.5" thickBot="1"/>
    <row r="4" spans="1:17" ht="12.75">
      <c r="A4" s="18" t="s">
        <v>8</v>
      </c>
      <c r="B4" s="17">
        <v>0</v>
      </c>
      <c r="C4" s="17">
        <v>1E-06</v>
      </c>
      <c r="D4" s="17">
        <v>5E-06</v>
      </c>
      <c r="E4" s="17">
        <v>1E-05</v>
      </c>
      <c r="F4" s="17">
        <v>5E-05</v>
      </c>
      <c r="G4" s="17">
        <v>0.0001</v>
      </c>
      <c r="H4" s="17">
        <v>0.0005</v>
      </c>
      <c r="I4" s="17">
        <v>0.001</v>
      </c>
      <c r="J4" s="17">
        <v>0.005</v>
      </c>
      <c r="K4" s="17">
        <v>0.01</v>
      </c>
      <c r="L4" s="17">
        <v>0.05</v>
      </c>
      <c r="M4" s="17">
        <v>0.1</v>
      </c>
      <c r="N4" s="17">
        <v>0.5</v>
      </c>
      <c r="O4" s="17">
        <v>1</v>
      </c>
      <c r="P4" s="17">
        <v>5</v>
      </c>
      <c r="Q4" s="17">
        <v>10</v>
      </c>
    </row>
    <row r="5" spans="1:17" ht="12.75">
      <c r="A5" s="15">
        <v>0</v>
      </c>
      <c r="B5" s="19">
        <f>B$4*(10^-(14-$A5))/($C$2+10^-(14-$A5))</f>
        <v>0</v>
      </c>
      <c r="C5" s="19">
        <f aca="true" t="shared" si="0" ref="C5:Q19">C$4*(10^-(14-$A5))/($C$2+10^-(14-$A5))</f>
        <v>6.309573440820862E-16</v>
      </c>
      <c r="D5" s="19">
        <f t="shared" si="0"/>
        <v>3.1547867204104316E-15</v>
      </c>
      <c r="E5" s="19">
        <f t="shared" si="0"/>
        <v>6.309573440820863E-15</v>
      </c>
      <c r="F5" s="19">
        <f t="shared" si="0"/>
        <v>3.154786720410431E-14</v>
      </c>
      <c r="G5" s="19">
        <f t="shared" si="0"/>
        <v>6.309573440820862E-14</v>
      </c>
      <c r="H5" s="19">
        <f t="shared" si="0"/>
        <v>3.1547867204104315E-13</v>
      </c>
      <c r="I5" s="19">
        <f t="shared" si="0"/>
        <v>6.309573440820863E-13</v>
      </c>
      <c r="J5" s="19">
        <f t="shared" si="0"/>
        <v>3.154786720410431E-12</v>
      </c>
      <c r="K5" s="19">
        <f t="shared" si="0"/>
        <v>6.309573440820862E-12</v>
      </c>
      <c r="L5" s="19">
        <f t="shared" si="0"/>
        <v>3.1547867204104315E-11</v>
      </c>
      <c r="M5" s="19">
        <f t="shared" si="0"/>
        <v>6.309573440820863E-11</v>
      </c>
      <c r="N5" s="19">
        <f t="shared" si="0"/>
        <v>3.1547867204104314E-10</v>
      </c>
      <c r="O5" s="19">
        <f t="shared" si="0"/>
        <v>6.309573440820863E-10</v>
      </c>
      <c r="P5" s="19">
        <f t="shared" si="0"/>
        <v>3.154786720410431E-09</v>
      </c>
      <c r="Q5" s="19">
        <f t="shared" si="0"/>
        <v>6.309573440820862E-09</v>
      </c>
    </row>
    <row r="6" spans="1:17" ht="12.75">
      <c r="A6" s="15">
        <f>A5+1</f>
        <v>1</v>
      </c>
      <c r="B6" s="19">
        <f>B$4*(10^-(14-$A6))/($C$2+10^-(14-$A6))</f>
        <v>0</v>
      </c>
      <c r="C6" s="19">
        <f t="shared" si="0"/>
        <v>6.309573404991217E-15</v>
      </c>
      <c r="D6" s="19">
        <f t="shared" si="0"/>
        <v>3.154786702495608E-14</v>
      </c>
      <c r="E6" s="19">
        <f t="shared" si="0"/>
        <v>6.309573404991217E-14</v>
      </c>
      <c r="F6" s="19">
        <f t="shared" si="0"/>
        <v>3.1547867024956084E-13</v>
      </c>
      <c r="G6" s="19">
        <f t="shared" si="0"/>
        <v>6.309573404991217E-13</v>
      </c>
      <c r="H6" s="19">
        <f t="shared" si="0"/>
        <v>3.1547867024956086E-12</v>
      </c>
      <c r="I6" s="19">
        <f t="shared" si="0"/>
        <v>6.309573404991217E-12</v>
      </c>
      <c r="J6" s="19">
        <f t="shared" si="0"/>
        <v>3.1547867024956084E-11</v>
      </c>
      <c r="K6" s="19">
        <f t="shared" si="0"/>
        <v>6.309573404991217E-11</v>
      </c>
      <c r="L6" s="19">
        <f t="shared" si="0"/>
        <v>3.1547867024956086E-10</v>
      </c>
      <c r="M6" s="19">
        <f t="shared" si="0"/>
        <v>6.309573404991217E-10</v>
      </c>
      <c r="N6" s="19">
        <f t="shared" si="0"/>
        <v>3.1547867024956083E-09</v>
      </c>
      <c r="O6" s="19">
        <f t="shared" si="0"/>
        <v>6.3095734049912165E-09</v>
      </c>
      <c r="P6" s="19">
        <f t="shared" si="0"/>
        <v>3.1547867024956085E-08</v>
      </c>
      <c r="Q6" s="19">
        <f t="shared" si="0"/>
        <v>6.309573404991217E-08</v>
      </c>
    </row>
    <row r="7" spans="1:17" ht="12.75">
      <c r="A7" s="15">
        <f aca="true" t="shared" si="1" ref="A7:A19">A6+1</f>
        <v>2</v>
      </c>
      <c r="B7" s="19">
        <f aca="true" t="shared" si="2" ref="B7:B19">B$4*(10^-(14-$A7))/($C$2+10^-(14-$A7))</f>
        <v>0</v>
      </c>
      <c r="C7" s="19">
        <f t="shared" si="0"/>
        <v>6.309573046694788E-14</v>
      </c>
      <c r="D7" s="19">
        <f t="shared" si="0"/>
        <v>3.1547865233473946E-13</v>
      </c>
      <c r="E7" s="19">
        <f t="shared" si="0"/>
        <v>6.309573046694789E-13</v>
      </c>
      <c r="F7" s="19">
        <f t="shared" si="0"/>
        <v>3.1547865233473943E-12</v>
      </c>
      <c r="G7" s="19">
        <f t="shared" si="0"/>
        <v>6.3095730466947885E-12</v>
      </c>
      <c r="H7" s="19">
        <f t="shared" si="0"/>
        <v>3.1547865233473943E-11</v>
      </c>
      <c r="I7" s="19">
        <f t="shared" si="0"/>
        <v>6.309573046694789E-11</v>
      </c>
      <c r="J7" s="19">
        <f t="shared" si="0"/>
        <v>3.154786523347394E-10</v>
      </c>
      <c r="K7" s="19">
        <f t="shared" si="0"/>
        <v>6.309573046694788E-10</v>
      </c>
      <c r="L7" s="19">
        <f t="shared" si="0"/>
        <v>3.1547865233473946E-09</v>
      </c>
      <c r="M7" s="19">
        <f t="shared" si="0"/>
        <v>6.309573046694789E-09</v>
      </c>
      <c r="N7" s="19">
        <f t="shared" si="0"/>
        <v>3.1547865233473944E-08</v>
      </c>
      <c r="O7" s="19">
        <f t="shared" si="0"/>
        <v>6.309573046694789E-08</v>
      </c>
      <c r="P7" s="19">
        <f t="shared" si="0"/>
        <v>3.154786523347394E-07</v>
      </c>
      <c r="Q7" s="19">
        <f t="shared" si="0"/>
        <v>6.309573046694788E-07</v>
      </c>
    </row>
    <row r="8" spans="1:17" ht="12.75">
      <c r="A8" s="15">
        <f t="shared" si="1"/>
        <v>3</v>
      </c>
      <c r="B8" s="19">
        <f t="shared" si="2"/>
        <v>0</v>
      </c>
      <c r="C8" s="19">
        <f t="shared" si="0"/>
        <v>6.30956946373274E-13</v>
      </c>
      <c r="D8" s="19">
        <f t="shared" si="0"/>
        <v>3.15478473186637E-12</v>
      </c>
      <c r="E8" s="19">
        <f t="shared" si="0"/>
        <v>6.30956946373274E-12</v>
      </c>
      <c r="F8" s="19">
        <f t="shared" si="0"/>
        <v>3.15478473186637E-11</v>
      </c>
      <c r="G8" s="19">
        <f t="shared" si="0"/>
        <v>6.30956946373274E-11</v>
      </c>
      <c r="H8" s="19">
        <f t="shared" si="0"/>
        <v>3.15478473186637E-10</v>
      </c>
      <c r="I8" s="19">
        <f t="shared" si="0"/>
        <v>6.30956946373274E-10</v>
      </c>
      <c r="J8" s="19">
        <f t="shared" si="0"/>
        <v>3.1547847318663696E-09</v>
      </c>
      <c r="K8" s="19">
        <f t="shared" si="0"/>
        <v>6.309569463732739E-09</v>
      </c>
      <c r="L8" s="19">
        <f t="shared" si="0"/>
        <v>3.15478473186637E-08</v>
      </c>
      <c r="M8" s="19">
        <f t="shared" si="0"/>
        <v>6.30956946373274E-08</v>
      </c>
      <c r="N8" s="19">
        <f t="shared" si="0"/>
        <v>3.1547847318663697E-07</v>
      </c>
      <c r="O8" s="19">
        <f t="shared" si="0"/>
        <v>6.309569463732739E-07</v>
      </c>
      <c r="P8" s="19">
        <f t="shared" si="0"/>
        <v>3.15478473186637E-06</v>
      </c>
      <c r="Q8" s="19">
        <f t="shared" si="0"/>
        <v>6.30956946373274E-06</v>
      </c>
    </row>
    <row r="9" spans="1:17" ht="12.75">
      <c r="A9" s="15">
        <f t="shared" si="1"/>
        <v>4</v>
      </c>
      <c r="B9" s="19">
        <f t="shared" si="2"/>
        <v>0</v>
      </c>
      <c r="C9" s="19">
        <f t="shared" si="0"/>
        <v>6.3095336343360654E-12</v>
      </c>
      <c r="D9" s="19">
        <f t="shared" si="0"/>
        <v>3.154766817168033E-11</v>
      </c>
      <c r="E9" s="19">
        <f t="shared" si="0"/>
        <v>6.309533634336066E-11</v>
      </c>
      <c r="F9" s="19">
        <f t="shared" si="0"/>
        <v>3.154766817168033E-10</v>
      </c>
      <c r="G9" s="19">
        <f t="shared" si="0"/>
        <v>6.309533634336066E-10</v>
      </c>
      <c r="H9" s="19">
        <f t="shared" si="0"/>
        <v>3.1547668171680328E-09</v>
      </c>
      <c r="I9" s="19">
        <f t="shared" si="0"/>
        <v>6.3095336343360655E-09</v>
      </c>
      <c r="J9" s="19">
        <f t="shared" si="0"/>
        <v>3.154766817168033E-08</v>
      </c>
      <c r="K9" s="19">
        <f t="shared" si="0"/>
        <v>6.309533634336066E-08</v>
      </c>
      <c r="L9" s="19">
        <f t="shared" si="0"/>
        <v>3.154766817168033E-07</v>
      </c>
      <c r="M9" s="19">
        <f t="shared" si="0"/>
        <v>6.309533634336066E-07</v>
      </c>
      <c r="N9" s="19">
        <f t="shared" si="0"/>
        <v>3.1547668171680328E-06</v>
      </c>
      <c r="O9" s="19">
        <f t="shared" si="0"/>
        <v>6.3095336343360655E-06</v>
      </c>
      <c r="P9" s="19">
        <f t="shared" si="0"/>
        <v>3.154766817168033E-05</v>
      </c>
      <c r="Q9" s="19">
        <f t="shared" si="0"/>
        <v>6.309533634336067E-05</v>
      </c>
    </row>
    <row r="10" spans="1:17" ht="12.75">
      <c r="A10" s="15">
        <f t="shared" si="1"/>
        <v>5</v>
      </c>
      <c r="B10" s="19">
        <f t="shared" si="2"/>
        <v>0</v>
      </c>
      <c r="C10" s="19">
        <f t="shared" si="0"/>
        <v>6.309175362748661E-11</v>
      </c>
      <c r="D10" s="19">
        <f t="shared" si="0"/>
        <v>3.154587681374331E-10</v>
      </c>
      <c r="E10" s="19">
        <f t="shared" si="0"/>
        <v>6.309175362748662E-10</v>
      </c>
      <c r="F10" s="19">
        <f t="shared" si="0"/>
        <v>3.1545876813743308E-09</v>
      </c>
      <c r="G10" s="19">
        <f t="shared" si="0"/>
        <v>6.3091753627486615E-09</v>
      </c>
      <c r="H10" s="19">
        <f t="shared" si="0"/>
        <v>3.1545876813743305E-08</v>
      </c>
      <c r="I10" s="19">
        <f t="shared" si="0"/>
        <v>6.309175362748661E-08</v>
      </c>
      <c r="J10" s="19">
        <f t="shared" si="0"/>
        <v>3.154587681374331E-07</v>
      </c>
      <c r="K10" s="19">
        <f t="shared" si="0"/>
        <v>6.309175362748662E-07</v>
      </c>
      <c r="L10" s="19">
        <f t="shared" si="0"/>
        <v>3.154587681374331E-06</v>
      </c>
      <c r="M10" s="19">
        <f t="shared" si="0"/>
        <v>6.309175362748662E-06</v>
      </c>
      <c r="N10" s="19">
        <f t="shared" si="0"/>
        <v>3.1545876813743306E-05</v>
      </c>
      <c r="O10" s="19">
        <f t="shared" si="0"/>
        <v>6.309175362748661E-05</v>
      </c>
      <c r="P10" s="19">
        <f t="shared" si="0"/>
        <v>0.000315458768137433</v>
      </c>
      <c r="Q10" s="19">
        <f t="shared" si="0"/>
        <v>0.000630917536274866</v>
      </c>
    </row>
    <row r="11" spans="1:17" ht="12.75">
      <c r="A11" s="15">
        <f t="shared" si="1"/>
        <v>6</v>
      </c>
      <c r="B11" s="19">
        <f t="shared" si="2"/>
        <v>0</v>
      </c>
      <c r="C11" s="19">
        <f t="shared" si="0"/>
        <v>6.305594883398936E-10</v>
      </c>
      <c r="D11" s="19">
        <f t="shared" si="0"/>
        <v>3.1527974416994685E-09</v>
      </c>
      <c r="E11" s="19">
        <f t="shared" si="0"/>
        <v>6.305594883398937E-09</v>
      </c>
      <c r="F11" s="19">
        <f t="shared" si="0"/>
        <v>3.152797441699468E-08</v>
      </c>
      <c r="G11" s="19">
        <f t="shared" si="0"/>
        <v>6.305594883398936E-08</v>
      </c>
      <c r="H11" s="19">
        <f t="shared" si="0"/>
        <v>3.152797441699468E-07</v>
      </c>
      <c r="I11" s="19">
        <f t="shared" si="0"/>
        <v>6.305594883398936E-07</v>
      </c>
      <c r="J11" s="19">
        <f t="shared" si="0"/>
        <v>3.152797441699468E-06</v>
      </c>
      <c r="K11" s="19">
        <f t="shared" si="0"/>
        <v>6.305594883398936E-06</v>
      </c>
      <c r="L11" s="19">
        <f t="shared" si="0"/>
        <v>3.152797441699468E-05</v>
      </c>
      <c r="M11" s="19">
        <f t="shared" si="0"/>
        <v>6.305594883398936E-05</v>
      </c>
      <c r="N11" s="19">
        <f t="shared" si="0"/>
        <v>0.0003152797441699468</v>
      </c>
      <c r="O11" s="19">
        <f t="shared" si="0"/>
        <v>0.0006305594883398936</v>
      </c>
      <c r="P11" s="19">
        <f t="shared" si="0"/>
        <v>0.003152797441699468</v>
      </c>
      <c r="Q11" s="19">
        <f t="shared" si="0"/>
        <v>0.006305594883398936</v>
      </c>
    </row>
    <row r="12" spans="1:17" ht="12.75">
      <c r="A12" s="15">
        <f t="shared" si="1"/>
        <v>7</v>
      </c>
      <c r="B12" s="19">
        <f t="shared" si="2"/>
        <v>0</v>
      </c>
      <c r="C12" s="19">
        <f t="shared" si="0"/>
        <v>6.270012341433842E-09</v>
      </c>
      <c r="D12" s="19">
        <f t="shared" si="0"/>
        <v>3.1350061707169215E-08</v>
      </c>
      <c r="E12" s="19">
        <f t="shared" si="0"/>
        <v>6.270012341433843E-08</v>
      </c>
      <c r="F12" s="19">
        <f t="shared" si="0"/>
        <v>3.1350061707169214E-07</v>
      </c>
      <c r="G12" s="19">
        <f t="shared" si="0"/>
        <v>6.270012341433843E-07</v>
      </c>
      <c r="H12" s="19">
        <f t="shared" si="0"/>
        <v>3.1350061707169217E-06</v>
      </c>
      <c r="I12" s="19">
        <f t="shared" si="0"/>
        <v>6.270012341433843E-06</v>
      </c>
      <c r="J12" s="19">
        <f t="shared" si="0"/>
        <v>3.135006170716922E-05</v>
      </c>
      <c r="K12" s="19">
        <f t="shared" si="0"/>
        <v>6.270012341433843E-05</v>
      </c>
      <c r="L12" s="19">
        <f t="shared" si="0"/>
        <v>0.00031350061707169217</v>
      </c>
      <c r="M12" s="19">
        <f t="shared" si="0"/>
        <v>0.0006270012341433843</v>
      </c>
      <c r="N12" s="19">
        <f t="shared" si="0"/>
        <v>0.0031350061707169216</v>
      </c>
      <c r="O12" s="19">
        <f t="shared" si="0"/>
        <v>0.006270012341433843</v>
      </c>
      <c r="P12" s="19">
        <f t="shared" si="0"/>
        <v>0.03135006170716921</v>
      </c>
      <c r="Q12" s="19">
        <f t="shared" si="0"/>
        <v>0.06270012341433842</v>
      </c>
    </row>
    <row r="13" spans="1:17" ht="12.75">
      <c r="A13" s="15">
        <f t="shared" si="1"/>
        <v>8</v>
      </c>
      <c r="B13" s="19">
        <f t="shared" si="2"/>
        <v>0</v>
      </c>
      <c r="C13" s="19">
        <f t="shared" si="0"/>
        <v>5.935094310276761E-08</v>
      </c>
      <c r="D13" s="19">
        <f t="shared" si="0"/>
        <v>2.9675471551383804E-07</v>
      </c>
      <c r="E13" s="19">
        <f t="shared" si="0"/>
        <v>5.935094310276761E-07</v>
      </c>
      <c r="F13" s="19">
        <f t="shared" si="0"/>
        <v>2.9675471551383806E-06</v>
      </c>
      <c r="G13" s="19">
        <f t="shared" si="0"/>
        <v>5.935094310276761E-06</v>
      </c>
      <c r="H13" s="19">
        <f t="shared" si="0"/>
        <v>2.9675471551383806E-05</v>
      </c>
      <c r="I13" s="19">
        <f t="shared" si="0"/>
        <v>5.935094310276761E-05</v>
      </c>
      <c r="J13" s="19">
        <f t="shared" si="0"/>
        <v>0.00029675471551383805</v>
      </c>
      <c r="K13" s="19">
        <f t="shared" si="0"/>
        <v>0.0005935094310276761</v>
      </c>
      <c r="L13" s="19">
        <f t="shared" si="0"/>
        <v>0.00296754715513838</v>
      </c>
      <c r="M13" s="19">
        <f t="shared" si="0"/>
        <v>0.00593509431027676</v>
      </c>
      <c r="N13" s="19">
        <f t="shared" si="0"/>
        <v>0.0296754715513838</v>
      </c>
      <c r="O13" s="19">
        <f t="shared" si="0"/>
        <v>0.0593509431027676</v>
      </c>
      <c r="P13" s="19">
        <f t="shared" si="0"/>
        <v>0.29675471551383803</v>
      </c>
      <c r="Q13" s="19">
        <f t="shared" si="0"/>
        <v>0.5935094310276761</v>
      </c>
    </row>
    <row r="14" spans="1:17" ht="12.75">
      <c r="A14" s="15">
        <f t="shared" si="1"/>
        <v>9</v>
      </c>
      <c r="B14" s="19">
        <f t="shared" si="2"/>
        <v>0</v>
      </c>
      <c r="C14" s="19">
        <f t="shared" si="0"/>
        <v>3.868631798468571E-07</v>
      </c>
      <c r="D14" s="19">
        <f t="shared" si="0"/>
        <v>1.9343158992342855E-06</v>
      </c>
      <c r="E14" s="19">
        <f t="shared" si="0"/>
        <v>3.868631798468571E-06</v>
      </c>
      <c r="F14" s="19">
        <f t="shared" si="0"/>
        <v>1.9343158992342852E-05</v>
      </c>
      <c r="G14" s="19">
        <f t="shared" si="0"/>
        <v>3.8686317984685704E-05</v>
      </c>
      <c r="H14" s="19">
        <f t="shared" si="0"/>
        <v>0.00019343158992342853</v>
      </c>
      <c r="I14" s="19">
        <f t="shared" si="0"/>
        <v>0.00038686317984685706</v>
      </c>
      <c r="J14" s="19">
        <f t="shared" si="0"/>
        <v>0.0019343158992342854</v>
      </c>
      <c r="K14" s="19">
        <f t="shared" si="0"/>
        <v>0.0038686317984685708</v>
      </c>
      <c r="L14" s="19">
        <f t="shared" si="0"/>
        <v>0.019343158992342856</v>
      </c>
      <c r="M14" s="19">
        <f t="shared" si="0"/>
        <v>0.03868631798468571</v>
      </c>
      <c r="N14" s="19">
        <f t="shared" si="0"/>
        <v>0.19343158992342854</v>
      </c>
      <c r="O14" s="19">
        <f t="shared" si="0"/>
        <v>0.3868631798468571</v>
      </c>
      <c r="P14" s="19">
        <f t="shared" si="0"/>
        <v>1.9343158992342853</v>
      </c>
      <c r="Q14" s="19">
        <f t="shared" si="0"/>
        <v>3.8686317984685705</v>
      </c>
    </row>
    <row r="15" spans="1:17" ht="12.75">
      <c r="A15" s="15">
        <f t="shared" si="1"/>
        <v>10</v>
      </c>
      <c r="B15" s="19">
        <f t="shared" si="2"/>
        <v>0</v>
      </c>
      <c r="C15" s="19">
        <f t="shared" si="0"/>
        <v>8.6319311139679E-07</v>
      </c>
      <c r="D15" s="19">
        <f t="shared" si="0"/>
        <v>4.3159655569839506E-06</v>
      </c>
      <c r="E15" s="19">
        <f t="shared" si="0"/>
        <v>8.631931113967901E-06</v>
      </c>
      <c r="F15" s="19">
        <f t="shared" si="0"/>
        <v>4.31596555698395E-05</v>
      </c>
      <c r="G15" s="19">
        <f t="shared" si="0"/>
        <v>8.6319311139679E-05</v>
      </c>
      <c r="H15" s="19">
        <f t="shared" si="0"/>
        <v>0.00043159655569839503</v>
      </c>
      <c r="I15" s="19">
        <f t="shared" si="0"/>
        <v>0.0008631931113967901</v>
      </c>
      <c r="J15" s="19">
        <f t="shared" si="0"/>
        <v>0.004315965556983951</v>
      </c>
      <c r="K15" s="19">
        <f t="shared" si="0"/>
        <v>0.008631931113967902</v>
      </c>
      <c r="L15" s="19">
        <f t="shared" si="0"/>
        <v>0.0431596555698395</v>
      </c>
      <c r="M15" s="19">
        <f t="shared" si="0"/>
        <v>0.086319311139679</v>
      </c>
      <c r="N15" s="19">
        <f t="shared" si="0"/>
        <v>0.431596555698395</v>
      </c>
      <c r="O15" s="19">
        <f t="shared" si="0"/>
        <v>0.86319311139679</v>
      </c>
      <c r="P15" s="19">
        <f t="shared" si="0"/>
        <v>4.31596555698395</v>
      </c>
      <c r="Q15" s="19">
        <f t="shared" si="0"/>
        <v>8.6319311139679</v>
      </c>
    </row>
    <row r="16" spans="1:17" ht="12.75">
      <c r="A16" s="15">
        <f t="shared" si="1"/>
        <v>11</v>
      </c>
      <c r="B16" s="19">
        <f t="shared" si="2"/>
        <v>0</v>
      </c>
      <c r="C16" s="19">
        <f t="shared" si="0"/>
        <v>9.843983377581704E-07</v>
      </c>
      <c r="D16" s="19">
        <f t="shared" si="0"/>
        <v>4.921991688790852E-06</v>
      </c>
      <c r="E16" s="19">
        <f t="shared" si="0"/>
        <v>9.843983377581704E-06</v>
      </c>
      <c r="F16" s="19">
        <f t="shared" si="0"/>
        <v>4.921991688790852E-05</v>
      </c>
      <c r="G16" s="19">
        <f t="shared" si="0"/>
        <v>9.843983377581704E-05</v>
      </c>
      <c r="H16" s="19">
        <f t="shared" si="0"/>
        <v>0.0004921991688790851</v>
      </c>
      <c r="I16" s="19">
        <f t="shared" si="0"/>
        <v>0.0009843983377581702</v>
      </c>
      <c r="J16" s="19">
        <f t="shared" si="0"/>
        <v>0.004921991688790852</v>
      </c>
      <c r="K16" s="19">
        <f t="shared" si="0"/>
        <v>0.009843983377581704</v>
      </c>
      <c r="L16" s="19">
        <f t="shared" si="0"/>
        <v>0.04921991688790852</v>
      </c>
      <c r="M16" s="19">
        <f t="shared" si="0"/>
        <v>0.09843983377581704</v>
      </c>
      <c r="N16" s="19">
        <f t="shared" si="0"/>
        <v>0.49219916887908516</v>
      </c>
      <c r="O16" s="19">
        <f t="shared" si="0"/>
        <v>0.9843983377581703</v>
      </c>
      <c r="P16" s="19">
        <f t="shared" si="0"/>
        <v>4.921991688790851</v>
      </c>
      <c r="Q16" s="19">
        <f t="shared" si="0"/>
        <v>9.843983377581702</v>
      </c>
    </row>
    <row r="17" spans="1:17" ht="12.75">
      <c r="A17" s="15">
        <f t="shared" si="1"/>
        <v>12</v>
      </c>
      <c r="B17" s="19">
        <f t="shared" si="2"/>
        <v>0</v>
      </c>
      <c r="C17" s="19">
        <f t="shared" si="0"/>
        <v>9.984176147191983E-07</v>
      </c>
      <c r="D17" s="19">
        <f t="shared" si="0"/>
        <v>4.992088073595992E-06</v>
      </c>
      <c r="E17" s="19">
        <f t="shared" si="0"/>
        <v>9.984176147191984E-06</v>
      </c>
      <c r="F17" s="19">
        <f t="shared" si="0"/>
        <v>4.992088073595992E-05</v>
      </c>
      <c r="G17" s="19">
        <f t="shared" si="0"/>
        <v>9.984176147191984E-05</v>
      </c>
      <c r="H17" s="19">
        <f t="shared" si="0"/>
        <v>0.0004992088073595992</v>
      </c>
      <c r="I17" s="19">
        <f t="shared" si="0"/>
        <v>0.0009984176147191984</v>
      </c>
      <c r="J17" s="19">
        <f t="shared" si="0"/>
        <v>0.004992088073595992</v>
      </c>
      <c r="K17" s="19">
        <f t="shared" si="0"/>
        <v>0.009984176147191983</v>
      </c>
      <c r="L17" s="19">
        <f t="shared" si="0"/>
        <v>0.04992088073595991</v>
      </c>
      <c r="M17" s="19">
        <f t="shared" si="0"/>
        <v>0.09984176147191982</v>
      </c>
      <c r="N17" s="19">
        <f t="shared" si="0"/>
        <v>0.49920880735959916</v>
      </c>
      <c r="O17" s="19">
        <f t="shared" si="0"/>
        <v>0.9984176147191983</v>
      </c>
      <c r="P17" s="19">
        <f t="shared" si="0"/>
        <v>4.992088073595991</v>
      </c>
      <c r="Q17" s="19">
        <f t="shared" si="0"/>
        <v>9.984176147191983</v>
      </c>
    </row>
    <row r="18" spans="1:17" ht="12.75">
      <c r="A18" s="15">
        <f t="shared" si="1"/>
        <v>13</v>
      </c>
      <c r="B18" s="19">
        <f t="shared" si="2"/>
        <v>0</v>
      </c>
      <c r="C18" s="19">
        <f t="shared" si="0"/>
        <v>9.998415357956377E-07</v>
      </c>
      <c r="D18" s="19">
        <f t="shared" si="0"/>
        <v>4.99920767897819E-06</v>
      </c>
      <c r="E18" s="19">
        <f t="shared" si="0"/>
        <v>9.99841535795638E-06</v>
      </c>
      <c r="F18" s="19">
        <f t="shared" si="0"/>
        <v>4.9992076789781895E-05</v>
      </c>
      <c r="G18" s="19">
        <f t="shared" si="0"/>
        <v>9.998415357956379E-05</v>
      </c>
      <c r="H18" s="19">
        <f t="shared" si="0"/>
        <v>0.000499920767897819</v>
      </c>
      <c r="I18" s="19">
        <f t="shared" si="0"/>
        <v>0.000999841535795638</v>
      </c>
      <c r="J18" s="19">
        <f t="shared" si="0"/>
        <v>0.004999207678978189</v>
      </c>
      <c r="K18" s="19">
        <f t="shared" si="0"/>
        <v>0.009998415357956378</v>
      </c>
      <c r="L18" s="19">
        <f t="shared" si="0"/>
        <v>0.049992076789781896</v>
      </c>
      <c r="M18" s="19">
        <f t="shared" si="0"/>
        <v>0.09998415357956379</v>
      </c>
      <c r="N18" s="19">
        <f t="shared" si="0"/>
        <v>0.4999207678978189</v>
      </c>
      <c r="O18" s="19">
        <f t="shared" si="0"/>
        <v>0.9998415357956378</v>
      </c>
      <c r="P18" s="19">
        <f t="shared" si="0"/>
        <v>4.9992076789781885</v>
      </c>
      <c r="Q18" s="19">
        <f t="shared" si="0"/>
        <v>9.998415357956377</v>
      </c>
    </row>
    <row r="19" spans="1:17" ht="13.5" thickBot="1">
      <c r="A19" s="16">
        <f t="shared" si="1"/>
        <v>14</v>
      </c>
      <c r="B19" s="20">
        <f t="shared" si="2"/>
        <v>0</v>
      </c>
      <c r="C19" s="20">
        <f t="shared" si="0"/>
        <v>9.9998415131926E-07</v>
      </c>
      <c r="D19" s="20">
        <f t="shared" si="0"/>
        <v>4.999920756596301E-06</v>
      </c>
      <c r="E19" s="20">
        <f t="shared" si="0"/>
        <v>9.999841513192601E-06</v>
      </c>
      <c r="F19" s="20">
        <f t="shared" si="0"/>
        <v>4.999920756596301E-05</v>
      </c>
      <c r="G19" s="20">
        <f t="shared" si="0"/>
        <v>9.999841513192601E-05</v>
      </c>
      <c r="H19" s="20">
        <f t="shared" si="0"/>
        <v>0.00049999207565963</v>
      </c>
      <c r="I19" s="20">
        <f t="shared" si="0"/>
        <v>0.00099998415131926</v>
      </c>
      <c r="J19" s="20">
        <f t="shared" si="0"/>
        <v>0.0049999207565963</v>
      </c>
      <c r="K19" s="20">
        <f t="shared" si="0"/>
        <v>0.0099998415131926</v>
      </c>
      <c r="L19" s="20">
        <f t="shared" si="0"/>
        <v>0.049999207565963</v>
      </c>
      <c r="M19" s="20">
        <f t="shared" si="0"/>
        <v>0.099998415131926</v>
      </c>
      <c r="N19" s="20">
        <f t="shared" si="0"/>
        <v>0.49999207565963</v>
      </c>
      <c r="O19" s="20">
        <f t="shared" si="0"/>
        <v>0.99998415131926</v>
      </c>
      <c r="P19" s="20">
        <f t="shared" si="0"/>
        <v>4.9999207565963</v>
      </c>
      <c r="Q19" s="20">
        <f t="shared" si="0"/>
        <v>9.9998415131926</v>
      </c>
    </row>
    <row r="33" ht="13.5" thickBot="1"/>
    <row r="34" spans="8:10" ht="13.5" thickBot="1">
      <c r="H34" t="s">
        <v>3</v>
      </c>
      <c r="I34" t="s">
        <v>4</v>
      </c>
      <c r="J34" s="6">
        <f>10^(-4.8)</f>
        <v>1.584893192461113E-05</v>
      </c>
    </row>
    <row r="36" spans="8:11" ht="12.75">
      <c r="H36" t="s">
        <v>5</v>
      </c>
      <c r="I36" t="s">
        <v>4</v>
      </c>
      <c r="J36">
        <v>1</v>
      </c>
      <c r="K36" t="s">
        <v>6</v>
      </c>
    </row>
    <row r="42" spans="1:4" ht="12.75">
      <c r="A42" t="s">
        <v>0</v>
      </c>
      <c r="B42" t="s">
        <v>1</v>
      </c>
      <c r="C42" t="s">
        <v>2</v>
      </c>
      <c r="D42" t="s">
        <v>7</v>
      </c>
    </row>
    <row r="43" spans="1:4" ht="12.75">
      <c r="A43">
        <v>0</v>
      </c>
      <c r="B43">
        <f aca="true" t="shared" si="3" ref="B43:B71">14-A43</f>
        <v>14</v>
      </c>
      <c r="C43">
        <f aca="true" t="shared" si="4" ref="C43:C71">10^-B43</f>
        <v>1E-14</v>
      </c>
      <c r="D43">
        <f aca="true" t="shared" si="5" ref="D43:D71">$J$36*C43/($J$34+C43)</f>
        <v>6.309573440820863E-10</v>
      </c>
    </row>
    <row r="44" spans="1:4" ht="12.75">
      <c r="A44">
        <f aca="true" t="shared" si="6" ref="A44:A71">A43+0.5</f>
        <v>0.5</v>
      </c>
      <c r="B44">
        <f t="shared" si="3"/>
        <v>13.5</v>
      </c>
      <c r="C44">
        <f t="shared" si="4"/>
        <v>3.1622776601683714E-14</v>
      </c>
      <c r="D44">
        <f t="shared" si="5"/>
        <v>1.9952623109878035E-09</v>
      </c>
    </row>
    <row r="45" spans="1:4" ht="12.75">
      <c r="A45">
        <f t="shared" si="6"/>
        <v>1</v>
      </c>
      <c r="B45">
        <f t="shared" si="3"/>
        <v>13</v>
      </c>
      <c r="C45">
        <f t="shared" si="4"/>
        <v>1E-13</v>
      </c>
      <c r="D45">
        <f t="shared" si="5"/>
        <v>6.3095734049912165E-09</v>
      </c>
    </row>
    <row r="46" spans="1:4" ht="12.75">
      <c r="A46">
        <f t="shared" si="6"/>
        <v>1.5</v>
      </c>
      <c r="B46">
        <f t="shared" si="3"/>
        <v>12.5</v>
      </c>
      <c r="C46">
        <f t="shared" si="4"/>
        <v>3.1622776601683746E-13</v>
      </c>
      <c r="D46">
        <f t="shared" si="5"/>
        <v>1.9952622751581607E-08</v>
      </c>
    </row>
    <row r="47" spans="1:4" ht="12.75">
      <c r="A47">
        <f t="shared" si="6"/>
        <v>2</v>
      </c>
      <c r="B47">
        <f t="shared" si="3"/>
        <v>12</v>
      </c>
      <c r="C47">
        <f t="shared" si="4"/>
        <v>1E-12</v>
      </c>
      <c r="D47">
        <f t="shared" si="5"/>
        <v>6.309573046694789E-08</v>
      </c>
    </row>
    <row r="48" spans="1:4" ht="12.75">
      <c r="A48">
        <f t="shared" si="6"/>
        <v>2.5</v>
      </c>
      <c r="B48">
        <f t="shared" si="3"/>
        <v>11.5</v>
      </c>
      <c r="C48">
        <f t="shared" si="4"/>
        <v>3.162277660168367E-12</v>
      </c>
      <c r="D48">
        <f t="shared" si="5"/>
        <v>1.9952619168617812E-07</v>
      </c>
    </row>
    <row r="49" spans="1:4" ht="12.75">
      <c r="A49">
        <f t="shared" si="6"/>
        <v>3</v>
      </c>
      <c r="B49">
        <f t="shared" si="3"/>
        <v>11</v>
      </c>
      <c r="C49">
        <f t="shared" si="4"/>
        <v>1E-11</v>
      </c>
      <c r="D49">
        <f t="shared" si="5"/>
        <v>6.309569463732739E-07</v>
      </c>
    </row>
    <row r="50" spans="1:4" ht="12.75">
      <c r="A50">
        <f t="shared" si="6"/>
        <v>3.5</v>
      </c>
      <c r="B50">
        <f t="shared" si="3"/>
        <v>10.5</v>
      </c>
      <c r="C50">
        <f t="shared" si="4"/>
        <v>3.162277660168371E-11</v>
      </c>
      <c r="D50">
        <f t="shared" si="5"/>
        <v>1.9952583339051124E-06</v>
      </c>
    </row>
    <row r="51" spans="1:4" ht="12.75">
      <c r="A51">
        <f t="shared" si="6"/>
        <v>4</v>
      </c>
      <c r="B51">
        <f t="shared" si="3"/>
        <v>10</v>
      </c>
      <c r="C51">
        <f t="shared" si="4"/>
        <v>1E-10</v>
      </c>
      <c r="D51">
        <f t="shared" si="5"/>
        <v>6.3095336343360655E-06</v>
      </c>
    </row>
    <row r="52" spans="1:4" ht="12.75">
      <c r="A52">
        <f t="shared" si="6"/>
        <v>4.5</v>
      </c>
      <c r="B52">
        <f t="shared" si="3"/>
        <v>9.5</v>
      </c>
      <c r="C52">
        <f t="shared" si="4"/>
        <v>3.1622776601683744E-10</v>
      </c>
      <c r="D52">
        <f t="shared" si="5"/>
        <v>1.995222505046134E-05</v>
      </c>
    </row>
    <row r="53" spans="1:4" ht="12.75">
      <c r="A53">
        <f t="shared" si="6"/>
        <v>5</v>
      </c>
      <c r="B53">
        <f t="shared" si="3"/>
        <v>9</v>
      </c>
      <c r="C53">
        <f t="shared" si="4"/>
        <v>1E-09</v>
      </c>
      <c r="D53">
        <f t="shared" si="5"/>
        <v>6.309175362748661E-05</v>
      </c>
    </row>
    <row r="54" spans="1:4" ht="12.75">
      <c r="A54">
        <f t="shared" si="6"/>
        <v>5.5</v>
      </c>
      <c r="B54">
        <f t="shared" si="3"/>
        <v>8.5</v>
      </c>
      <c r="C54">
        <f t="shared" si="4"/>
        <v>3.162277660168378E-09</v>
      </c>
      <c r="D54">
        <f t="shared" si="5"/>
        <v>0.00019948642872153033</v>
      </c>
    </row>
    <row r="55" spans="1:4" ht="12.75">
      <c r="A55">
        <f t="shared" si="6"/>
        <v>6</v>
      </c>
      <c r="B55">
        <f t="shared" si="3"/>
        <v>8</v>
      </c>
      <c r="C55">
        <f t="shared" si="4"/>
        <v>1E-08</v>
      </c>
      <c r="D55">
        <f t="shared" si="5"/>
        <v>0.0006305594883398936</v>
      </c>
    </row>
    <row r="56" spans="1:4" ht="12.75">
      <c r="A56">
        <f t="shared" si="6"/>
        <v>6.5</v>
      </c>
      <c r="B56">
        <f t="shared" si="3"/>
        <v>7.5</v>
      </c>
      <c r="C56">
        <f t="shared" si="4"/>
        <v>3.16227766016837E-08</v>
      </c>
      <c r="D56">
        <f t="shared" si="5"/>
        <v>0.001991289170728314</v>
      </c>
    </row>
    <row r="57" spans="1:4" ht="12.75">
      <c r="A57">
        <f t="shared" si="6"/>
        <v>7</v>
      </c>
      <c r="B57">
        <f t="shared" si="3"/>
        <v>7</v>
      </c>
      <c r="C57">
        <f t="shared" si="4"/>
        <v>1E-07</v>
      </c>
      <c r="D57">
        <f t="shared" si="5"/>
        <v>0.006270012341433843</v>
      </c>
    </row>
    <row r="58" spans="1:4" ht="12.75">
      <c r="A58">
        <f t="shared" si="6"/>
        <v>7.5</v>
      </c>
      <c r="B58">
        <f t="shared" si="3"/>
        <v>6.5</v>
      </c>
      <c r="C58">
        <f t="shared" si="4"/>
        <v>3.1622776601683734E-07</v>
      </c>
      <c r="D58">
        <f t="shared" si="5"/>
        <v>0.019562303872579487</v>
      </c>
    </row>
    <row r="59" spans="1:4" ht="12.75">
      <c r="A59">
        <f t="shared" si="6"/>
        <v>8</v>
      </c>
      <c r="B59">
        <f t="shared" si="3"/>
        <v>6</v>
      </c>
      <c r="C59">
        <f t="shared" si="4"/>
        <v>1E-06</v>
      </c>
      <c r="D59">
        <f t="shared" si="5"/>
        <v>0.0593509431027676</v>
      </c>
    </row>
    <row r="60" spans="1:4" ht="12.75">
      <c r="A60">
        <f t="shared" si="6"/>
        <v>8.5</v>
      </c>
      <c r="B60">
        <f t="shared" si="3"/>
        <v>5.5</v>
      </c>
      <c r="C60">
        <f t="shared" si="4"/>
        <v>3.1622776601683767E-06</v>
      </c>
      <c r="D60">
        <f t="shared" si="5"/>
        <v>0.1663375308165618</v>
      </c>
    </row>
    <row r="61" spans="1:4" ht="12.75">
      <c r="A61">
        <f t="shared" si="6"/>
        <v>9</v>
      </c>
      <c r="B61">
        <f t="shared" si="3"/>
        <v>5</v>
      </c>
      <c r="C61">
        <f t="shared" si="4"/>
        <v>1E-05</v>
      </c>
      <c r="D61">
        <f t="shared" si="5"/>
        <v>0.3868631798468571</v>
      </c>
    </row>
    <row r="62" spans="1:4" ht="12.75">
      <c r="A62">
        <f t="shared" si="6"/>
        <v>9.5</v>
      </c>
      <c r="B62">
        <f t="shared" si="3"/>
        <v>4.5</v>
      </c>
      <c r="C62">
        <f t="shared" si="4"/>
        <v>3.162277660168375E-05</v>
      </c>
      <c r="D62">
        <f t="shared" si="5"/>
        <v>0.6661394245831218</v>
      </c>
    </row>
    <row r="63" spans="1:4" ht="12.75">
      <c r="A63">
        <f t="shared" si="6"/>
        <v>10</v>
      </c>
      <c r="B63">
        <f t="shared" si="3"/>
        <v>4</v>
      </c>
      <c r="C63">
        <f t="shared" si="4"/>
        <v>0.0001</v>
      </c>
      <c r="D63">
        <f t="shared" si="5"/>
        <v>0.86319311139679</v>
      </c>
    </row>
    <row r="64" spans="1:4" ht="12.75">
      <c r="A64">
        <f t="shared" si="6"/>
        <v>10.5</v>
      </c>
      <c r="B64">
        <f t="shared" si="3"/>
        <v>3.5</v>
      </c>
      <c r="C64">
        <f t="shared" si="4"/>
        <v>0.00031622776601683783</v>
      </c>
      <c r="D64">
        <f t="shared" si="5"/>
        <v>0.9522732789657962</v>
      </c>
    </row>
    <row r="65" spans="1:4" ht="12.75">
      <c r="A65">
        <f t="shared" si="6"/>
        <v>11</v>
      </c>
      <c r="B65">
        <f t="shared" si="3"/>
        <v>3</v>
      </c>
      <c r="C65">
        <f t="shared" si="4"/>
        <v>0.001</v>
      </c>
      <c r="D65">
        <f t="shared" si="5"/>
        <v>0.9843983377581703</v>
      </c>
    </row>
    <row r="66" spans="1:4" ht="12.75">
      <c r="A66">
        <f t="shared" si="6"/>
        <v>11.5</v>
      </c>
      <c r="B66">
        <f t="shared" si="3"/>
        <v>2.5</v>
      </c>
      <c r="C66">
        <f t="shared" si="4"/>
        <v>0.0031622776601683764</v>
      </c>
      <c r="D66">
        <f t="shared" si="5"/>
        <v>0.9950131212633121</v>
      </c>
    </row>
    <row r="67" spans="1:4" ht="12.75">
      <c r="A67">
        <f t="shared" si="6"/>
        <v>12</v>
      </c>
      <c r="B67">
        <f t="shared" si="3"/>
        <v>2</v>
      </c>
      <c r="C67">
        <f t="shared" si="4"/>
        <v>0.01</v>
      </c>
      <c r="D67">
        <f t="shared" si="5"/>
        <v>0.9984176147191983</v>
      </c>
    </row>
    <row r="68" spans="1:4" ht="12.75">
      <c r="A68">
        <f t="shared" si="6"/>
        <v>12.5</v>
      </c>
      <c r="B68">
        <f t="shared" si="3"/>
        <v>1.5</v>
      </c>
      <c r="C68">
        <f t="shared" si="4"/>
        <v>0.031622776601683784</v>
      </c>
      <c r="D68">
        <f t="shared" si="5"/>
        <v>0.9994990638291863</v>
      </c>
    </row>
    <row r="69" spans="1:4" ht="12.75">
      <c r="A69">
        <f t="shared" si="6"/>
        <v>13</v>
      </c>
      <c r="B69">
        <f t="shared" si="3"/>
        <v>1</v>
      </c>
      <c r="C69">
        <f t="shared" si="4"/>
        <v>0.1</v>
      </c>
      <c r="D69">
        <f t="shared" si="5"/>
        <v>0.9998415357956378</v>
      </c>
    </row>
    <row r="70" spans="1:4" ht="12.75">
      <c r="A70">
        <f t="shared" si="6"/>
        <v>13.5</v>
      </c>
      <c r="B70">
        <f t="shared" si="3"/>
        <v>0.5</v>
      </c>
      <c r="C70">
        <f t="shared" si="4"/>
        <v>0.31622776601683794</v>
      </c>
      <c r="D70">
        <f t="shared" si="5"/>
        <v>0.9999498837883978</v>
      </c>
    </row>
    <row r="71" spans="1:4" ht="12.75">
      <c r="A71">
        <f t="shared" si="6"/>
        <v>14</v>
      </c>
      <c r="B71">
        <f t="shared" si="3"/>
        <v>0</v>
      </c>
      <c r="C71">
        <f t="shared" si="4"/>
        <v>1</v>
      </c>
      <c r="D71">
        <f t="shared" si="5"/>
        <v>0.99998415131926</v>
      </c>
    </row>
  </sheetData>
  <printOptions/>
  <pageMargins left="0.75" right="0.75" top="1" bottom="1" header="0.5" footer="0.5"/>
  <pageSetup horizontalDpi="1200" verticalDpi="1200" orientation="portrait" paperSize="9" r:id="rId5"/>
  <drawing r:id="rId4"/>
  <legacyDrawing r:id="rId3"/>
  <oleObjects>
    <oleObject progId="Equation.3" shapeId="11082834" r:id="rId1"/>
    <oleObject progId="Equation.3" shapeId="184895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36"/>
  <sheetViews>
    <sheetView zoomScale="90" zoomScaleNormal="90" workbookViewId="0" topLeftCell="A1">
      <selection activeCell="G38" sqref="G38"/>
    </sheetView>
  </sheetViews>
  <sheetFormatPr defaultColWidth="9.140625" defaultRowHeight="12.75"/>
  <cols>
    <col min="5" max="5" width="8.00390625" style="0" bestFit="1" customWidth="1"/>
    <col min="9" max="9" width="3.7109375" style="0" customWidth="1"/>
    <col min="10" max="10" width="13.00390625" style="0" bestFit="1" customWidth="1"/>
    <col min="11" max="11" width="6.57421875" style="0" bestFit="1" customWidth="1"/>
    <col min="15" max="15" width="12.421875" style="0" bestFit="1" customWidth="1"/>
    <col min="16" max="16" width="12.140625" style="0" bestFit="1" customWidth="1"/>
  </cols>
  <sheetData>
    <row r="1" spans="12:13" ht="13.5" thickBot="1">
      <c r="L1" s="5" t="s">
        <v>17</v>
      </c>
      <c r="M1" s="6">
        <f>10^(-4.8)</f>
        <v>1.584893192461113E-05</v>
      </c>
    </row>
    <row r="2" spans="12:16" ht="12.75">
      <c r="L2" s="21" t="s">
        <v>18</v>
      </c>
      <c r="M2" s="22">
        <f>10^2.2</f>
        <v>158.48931924611153</v>
      </c>
      <c r="O2" t="s">
        <v>43</v>
      </c>
      <c r="P2">
        <f>4*M2*M3*M4*M5</f>
        <v>2523829377.9207773</v>
      </c>
    </row>
    <row r="3" spans="12:16" ht="12.75">
      <c r="L3" s="2" t="s">
        <v>19</v>
      </c>
      <c r="M3" s="3">
        <f>10^2.3</f>
        <v>199.52623149688802</v>
      </c>
      <c r="O3" t="s">
        <v>44</v>
      </c>
      <c r="P3" s="47">
        <f>3*M2*M3*M4</f>
        <v>18928720.33440583</v>
      </c>
    </row>
    <row r="4" spans="12:16" ht="12.75">
      <c r="L4" s="2" t="s">
        <v>20</v>
      </c>
      <c r="M4" s="24">
        <f>10^2.3</f>
        <v>199.52623149688802</v>
      </c>
      <c r="O4" t="s">
        <v>45</v>
      </c>
      <c r="P4" s="47">
        <f>2*M3*M4</f>
        <v>79621.4341106995</v>
      </c>
    </row>
    <row r="5" spans="12:13" ht="13.5" thickBot="1">
      <c r="L5" s="4" t="s">
        <v>21</v>
      </c>
      <c r="M5" s="23">
        <f>10^2</f>
        <v>100</v>
      </c>
    </row>
    <row r="6" spans="1:8" ht="12.75">
      <c r="A6" s="65"/>
      <c r="B6" s="66"/>
      <c r="C6" s="48" t="s">
        <v>27</v>
      </c>
      <c r="D6" s="49">
        <v>1</v>
      </c>
      <c r="E6" s="49">
        <v>0.1</v>
      </c>
      <c r="F6" s="49">
        <v>0.01</v>
      </c>
      <c r="G6" s="49">
        <v>0.001</v>
      </c>
      <c r="H6" s="50">
        <v>0.0001</v>
      </c>
    </row>
    <row r="7" spans="1:10" ht="12.75">
      <c r="A7" s="51" t="s">
        <v>24</v>
      </c>
      <c r="B7" s="54" t="s">
        <v>25</v>
      </c>
      <c r="C7" s="55" t="s">
        <v>26</v>
      </c>
      <c r="D7" s="59" t="s">
        <v>29</v>
      </c>
      <c r="E7" s="60"/>
      <c r="F7" s="60"/>
      <c r="G7" s="60"/>
      <c r="H7" s="61"/>
      <c r="J7" t="s">
        <v>28</v>
      </c>
    </row>
    <row r="8" spans="1:12" ht="12.75">
      <c r="A8" s="52">
        <v>0</v>
      </c>
      <c r="B8" s="54">
        <f>14-A8</f>
        <v>14</v>
      </c>
      <c r="C8" s="56">
        <f>10^(-B8)</f>
        <v>1E-14</v>
      </c>
      <c r="D8" s="59">
        <v>1.000093156075868E-14</v>
      </c>
      <c r="E8" s="60">
        <v>1.0002984349345652E-15</v>
      </c>
      <c r="F8" s="60">
        <v>9.999635071498957E-17</v>
      </c>
      <c r="G8" s="60">
        <v>1.0334562859268436E-17</v>
      </c>
      <c r="H8" s="61">
        <v>1.3348913029373698E-18</v>
      </c>
      <c r="J8" s="29">
        <f>4*$M$2*$M$3*$M$4*$M$5*E8^4+3*$M$2*$M$3*$M$4*E8^3+2*$M$2*$M$3*E8^2+(1+10^$M$1/C8+$M$2)*E8-$E$6</f>
        <v>3.349400075847164E-05</v>
      </c>
      <c r="L8" s="27"/>
    </row>
    <row r="9" spans="1:15" ht="12.75">
      <c r="A9" s="52">
        <f>A8+1</f>
        <v>1</v>
      </c>
      <c r="B9" s="54">
        <f aca="true" t="shared" si="0" ref="B9:B22">14-A9</f>
        <v>13</v>
      </c>
      <c r="C9" s="56">
        <f aca="true" t="shared" si="1" ref="C9:C22">10^(-B9)</f>
        <v>1E-13</v>
      </c>
      <c r="D9" s="59">
        <v>9.999635071355428E-14</v>
      </c>
      <c r="E9" s="60">
        <v>1.00331278554928E-14</v>
      </c>
      <c r="F9" s="60">
        <v>9.99963507135543E-16</v>
      </c>
      <c r="G9" s="60">
        <v>1.334891350500255E-16</v>
      </c>
      <c r="H9" s="61">
        <v>4.3492417935751185E-17</v>
      </c>
      <c r="J9" s="29">
        <f aca="true" t="shared" si="2" ref="J9:J22">4*$M$2*$M$3*$M$4*$M$5*E9^4+3*$M$2*$M$3*$M$4*E9^3+2*$M$2*$M$3*E9^2+(1+10^$M$1/C9+$M$2)*E9-$E$6</f>
        <v>0.00033494006429608814</v>
      </c>
      <c r="O9" t="s">
        <v>46</v>
      </c>
    </row>
    <row r="10" spans="1:10" ht="12.75">
      <c r="A10" s="52">
        <f aca="true" t="shared" si="3" ref="A10:A22">A9+1</f>
        <v>2</v>
      </c>
      <c r="B10" s="54">
        <f t="shared" si="0"/>
        <v>12</v>
      </c>
      <c r="C10" s="56">
        <f t="shared" si="1"/>
        <v>1E-12</v>
      </c>
      <c r="D10" s="59">
        <v>1.0000938099853033E-12</v>
      </c>
      <c r="E10" s="60">
        <v>9.99963506992013E-14</v>
      </c>
      <c r="F10" s="60">
        <v>9.999635069920132E-15</v>
      </c>
      <c r="G10" s="60">
        <v>9.999635069920216E-16</v>
      </c>
      <c r="H10" s="61">
        <v>9.999635069921072E-17</v>
      </c>
      <c r="J10" s="29">
        <f t="shared" si="2"/>
        <v>0</v>
      </c>
    </row>
    <row r="11" spans="1:10" ht="12.75">
      <c r="A11" s="52">
        <f t="shared" si="3"/>
        <v>3</v>
      </c>
      <c r="B11" s="54">
        <f t="shared" si="0"/>
        <v>11</v>
      </c>
      <c r="C11" s="56">
        <f t="shared" si="1"/>
        <v>1E-11</v>
      </c>
      <c r="D11" s="59">
        <v>1.0000938052419188E-11</v>
      </c>
      <c r="E11" s="60">
        <v>9.999635055568034E-13</v>
      </c>
      <c r="F11" s="60">
        <v>9.999635055567142E-14</v>
      </c>
      <c r="G11" s="60">
        <v>9.999635055656602E-15</v>
      </c>
      <c r="H11" s="61">
        <v>9.99963505646167E-16</v>
      </c>
      <c r="J11" s="29">
        <f t="shared" si="2"/>
        <v>8.951173136040325E-15</v>
      </c>
    </row>
    <row r="12" spans="1:17" ht="12.75">
      <c r="A12" s="52">
        <f t="shared" si="3"/>
        <v>4</v>
      </c>
      <c r="B12" s="54">
        <f t="shared" si="0"/>
        <v>10</v>
      </c>
      <c r="C12" s="56">
        <f t="shared" si="1"/>
        <v>1E-10</v>
      </c>
      <c r="D12" s="59">
        <v>1.0000937905035455E-10</v>
      </c>
      <c r="E12" s="60">
        <v>9.999634912932791E-12</v>
      </c>
      <c r="F12" s="60">
        <v>9.999634912037227E-13</v>
      </c>
      <c r="G12" s="60">
        <v>9.999635001594048E-14</v>
      </c>
      <c r="H12" s="61">
        <v>9.999635807609823E-15</v>
      </c>
      <c r="J12" s="29">
        <f t="shared" si="2"/>
        <v>8.955919339470597E-12</v>
      </c>
      <c r="M12">
        <f>D6</f>
        <v>1</v>
      </c>
      <c r="N12">
        <f>E6</f>
        <v>0.1</v>
      </c>
      <c r="O12">
        <f>F6</f>
        <v>0.01</v>
      </c>
      <c r="P12">
        <f>G6</f>
        <v>0.001</v>
      </c>
      <c r="Q12">
        <f>H6</f>
        <v>0.0001</v>
      </c>
    </row>
    <row r="13" spans="1:17" ht="12.75">
      <c r="A13" s="52">
        <f t="shared" si="3"/>
        <v>5</v>
      </c>
      <c r="B13" s="54">
        <f t="shared" si="0"/>
        <v>9</v>
      </c>
      <c r="C13" s="56">
        <f t="shared" si="1"/>
        <v>1E-09</v>
      </c>
      <c r="D13" s="59">
        <v>1.0000936411885776E-09</v>
      </c>
      <c r="E13" s="60">
        <v>9.999634381114358E-11</v>
      </c>
      <c r="F13" s="60">
        <v>9.999633476738443E-12</v>
      </c>
      <c r="G13" s="60">
        <v>9.999723914345383E-13</v>
      </c>
      <c r="H13" s="61">
        <v>1.0000537852813761E-13</v>
      </c>
      <c r="J13" s="29">
        <f t="shared" si="2"/>
        <v>9.044091989207637E-09</v>
      </c>
      <c r="L13">
        <f aca="true" t="shared" si="4" ref="L13:L27">A8</f>
        <v>0</v>
      </c>
      <c r="M13">
        <f aca="true" t="shared" si="5" ref="M13:M27">D8</f>
        <v>1.000093156075868E-14</v>
      </c>
      <c r="N13">
        <f aca="true" t="shared" si="6" ref="N13:N27">E8</f>
        <v>1.0002984349345652E-15</v>
      </c>
      <c r="O13">
        <f aca="true" t="shared" si="7" ref="O13:O27">F8</f>
        <v>9.999635071498957E-17</v>
      </c>
      <c r="P13">
        <f aca="true" t="shared" si="8" ref="P13:P27">G8</f>
        <v>1.0334562859268436E-17</v>
      </c>
      <c r="Q13">
        <f aca="true" t="shared" si="9" ref="Q13:Q27">H8</f>
        <v>1.3348913029373698E-18</v>
      </c>
    </row>
    <row r="14" spans="1:17" ht="12.75">
      <c r="A14" s="52">
        <f t="shared" si="3"/>
        <v>6</v>
      </c>
      <c r="B14" s="54">
        <f t="shared" si="0"/>
        <v>8</v>
      </c>
      <c r="C14" s="56">
        <f t="shared" si="1"/>
        <v>1E-08</v>
      </c>
      <c r="D14" s="59">
        <v>1.0000921486097984E-08</v>
      </c>
      <c r="E14" s="60">
        <v>1.0000614066328623E-09</v>
      </c>
      <c r="F14" s="60">
        <v>9.999619123778896E-11</v>
      </c>
      <c r="G14" s="60">
        <v>1.0099113300503337E-11</v>
      </c>
      <c r="H14" s="61">
        <v>1.0994560884006086E-12</v>
      </c>
      <c r="J14" s="29">
        <f t="shared" si="2"/>
        <v>9.949804589501343E-06</v>
      </c>
      <c r="L14">
        <f t="shared" si="4"/>
        <v>1</v>
      </c>
      <c r="M14">
        <f t="shared" si="5"/>
        <v>9.999635071355428E-14</v>
      </c>
      <c r="N14">
        <f t="shared" si="6"/>
        <v>1.00331278554928E-14</v>
      </c>
      <c r="O14">
        <f t="shared" si="7"/>
        <v>9.99963507135543E-16</v>
      </c>
      <c r="P14">
        <f t="shared" si="8"/>
        <v>1.334891350500255E-16</v>
      </c>
      <c r="Q14">
        <f t="shared" si="9"/>
        <v>4.3492417935751185E-17</v>
      </c>
    </row>
    <row r="15" spans="1:17" ht="12.75">
      <c r="A15" s="52">
        <f t="shared" si="3"/>
        <v>7</v>
      </c>
      <c r="B15" s="54">
        <f t="shared" si="0"/>
        <v>7</v>
      </c>
      <c r="C15" s="56">
        <f t="shared" si="1"/>
        <v>1E-07</v>
      </c>
      <c r="D15" s="59">
        <v>1.0000772230851285E-07</v>
      </c>
      <c r="E15" s="60">
        <v>9.999476013366973E-09</v>
      </c>
      <c r="F15" s="60">
        <v>9.999475597024891E-10</v>
      </c>
      <c r="G15" s="60">
        <v>9.999517357812303E-11</v>
      </c>
      <c r="H15" s="61">
        <v>9.999893210721289E-12</v>
      </c>
      <c r="J15" s="29">
        <f t="shared" si="2"/>
        <v>4.176419793333608E-09</v>
      </c>
      <c r="L15">
        <f t="shared" si="4"/>
        <v>2</v>
      </c>
      <c r="M15">
        <f t="shared" si="5"/>
        <v>1.0000938099853033E-12</v>
      </c>
      <c r="N15">
        <f t="shared" si="6"/>
        <v>9.99963506992013E-14</v>
      </c>
      <c r="O15">
        <f t="shared" si="7"/>
        <v>9.999635069920132E-15</v>
      </c>
      <c r="P15">
        <f t="shared" si="8"/>
        <v>9.999635069920216E-16</v>
      </c>
      <c r="Q15">
        <f t="shared" si="9"/>
        <v>9.999635069921072E-17</v>
      </c>
    </row>
    <row r="16" spans="1:17" ht="12.75">
      <c r="A16" s="52">
        <f t="shared" si="3"/>
        <v>8</v>
      </c>
      <c r="B16" s="54">
        <f t="shared" si="0"/>
        <v>6</v>
      </c>
      <c r="C16" s="56">
        <f t="shared" si="1"/>
        <v>1E-06</v>
      </c>
      <c r="D16" s="59">
        <v>9.99927992337398E-07</v>
      </c>
      <c r="E16" s="60">
        <v>1.0063994473377235E-07</v>
      </c>
      <c r="F16" s="60">
        <v>9.998040614828398E-09</v>
      </c>
      <c r="G16" s="60">
        <v>1.6592714575575421E-09</v>
      </c>
      <c r="H16" s="61">
        <v>7.594471493912214E-10</v>
      </c>
      <c r="J16" s="29">
        <f t="shared" si="2"/>
        <v>0.0006596691429294477</v>
      </c>
      <c r="L16">
        <f t="shared" si="4"/>
        <v>3</v>
      </c>
      <c r="M16">
        <f t="shared" si="5"/>
        <v>1.0000938052419188E-11</v>
      </c>
      <c r="N16">
        <f t="shared" si="6"/>
        <v>9.999635055568034E-13</v>
      </c>
      <c r="O16">
        <f t="shared" si="7"/>
        <v>9.999635055567142E-14</v>
      </c>
      <c r="P16">
        <f t="shared" si="8"/>
        <v>9.999635055656602E-15</v>
      </c>
      <c r="Q16">
        <f t="shared" si="9"/>
        <v>9.99963505646167E-16</v>
      </c>
    </row>
    <row r="17" spans="1:17" ht="12.75">
      <c r="A17" s="52">
        <f t="shared" si="3"/>
        <v>9</v>
      </c>
      <c r="B17" s="54">
        <f t="shared" si="0"/>
        <v>5</v>
      </c>
      <c r="C17" s="56">
        <f t="shared" si="1"/>
        <v>1E-05</v>
      </c>
      <c r="D17" s="59">
        <v>9.984381307004036E-06</v>
      </c>
      <c r="E17" s="60">
        <v>9.98371500617046E-07</v>
      </c>
      <c r="F17" s="60">
        <v>9.983719125301737E-08</v>
      </c>
      <c r="G17" s="60">
        <v>9.984571099773128E-09</v>
      </c>
      <c r="H17" s="61">
        <v>9.992297165366275E-10</v>
      </c>
      <c r="J17" s="29">
        <f t="shared" si="2"/>
        <v>8.618621544220773E-08</v>
      </c>
      <c r="L17">
        <f t="shared" si="4"/>
        <v>4</v>
      </c>
      <c r="M17">
        <f t="shared" si="5"/>
        <v>1.0000937905035455E-10</v>
      </c>
      <c r="N17">
        <f t="shared" si="6"/>
        <v>9.999634912932791E-12</v>
      </c>
      <c r="O17">
        <f t="shared" si="7"/>
        <v>9.999634912037227E-13</v>
      </c>
      <c r="P17">
        <f t="shared" si="8"/>
        <v>9.999635001594048E-14</v>
      </c>
      <c r="Q17">
        <f t="shared" si="9"/>
        <v>9.999635807609823E-15</v>
      </c>
    </row>
    <row r="18" spans="1:17" ht="12.75">
      <c r="A18" s="52">
        <f t="shared" si="3"/>
        <v>10</v>
      </c>
      <c r="B18" s="54">
        <f t="shared" si="0"/>
        <v>4</v>
      </c>
      <c r="C18" s="56">
        <f t="shared" si="1"/>
        <v>0.0001</v>
      </c>
      <c r="D18" s="59">
        <v>9.836458835457866E-05</v>
      </c>
      <c r="E18" s="60">
        <v>9.87330214507635E-06</v>
      </c>
      <c r="F18" s="60">
        <v>9.8432844133653E-07</v>
      </c>
      <c r="G18" s="60">
        <v>1.292460583530666E-07</v>
      </c>
      <c r="H18" s="61">
        <v>4.065830990465549E-08</v>
      </c>
      <c r="J18" s="29">
        <f t="shared" si="2"/>
        <v>0.00031749442063148947</v>
      </c>
      <c r="L18">
        <f t="shared" si="4"/>
        <v>5</v>
      </c>
      <c r="M18">
        <f t="shared" si="5"/>
        <v>1.0000936411885776E-09</v>
      </c>
      <c r="N18">
        <f t="shared" si="6"/>
        <v>9.999634381114358E-11</v>
      </c>
      <c r="O18">
        <f t="shared" si="7"/>
        <v>9.999633476738443E-12</v>
      </c>
      <c r="P18">
        <f t="shared" si="8"/>
        <v>9.999723914345383E-13</v>
      </c>
      <c r="Q18">
        <f t="shared" si="9"/>
        <v>1.0000537852813761E-13</v>
      </c>
    </row>
    <row r="19" spans="1:17" ht="12.75">
      <c r="A19" s="52">
        <f t="shared" si="3"/>
        <v>11</v>
      </c>
      <c r="B19" s="54">
        <f t="shared" si="0"/>
        <v>3</v>
      </c>
      <c r="C19" s="56">
        <f t="shared" si="1"/>
        <v>0.001</v>
      </c>
      <c r="D19" s="59">
        <v>0.000816215227417747</v>
      </c>
      <c r="E19" s="60">
        <v>8.584815027772106E-05</v>
      </c>
      <c r="F19" s="60">
        <v>8.666128864657173E-06</v>
      </c>
      <c r="G19" s="60">
        <v>8.797702723793447E-07</v>
      </c>
      <c r="H19" s="61">
        <v>1.0362242100901208E-07</v>
      </c>
      <c r="J19" s="29">
        <f t="shared" si="2"/>
        <v>2.1373141069327972E-05</v>
      </c>
      <c r="L19">
        <f t="shared" si="4"/>
        <v>6</v>
      </c>
      <c r="M19">
        <f t="shared" si="5"/>
        <v>1.0000921486097984E-08</v>
      </c>
      <c r="N19">
        <f t="shared" si="6"/>
        <v>1.0000614066328623E-09</v>
      </c>
      <c r="O19">
        <f t="shared" si="7"/>
        <v>9.999619123778896E-11</v>
      </c>
      <c r="P19">
        <f t="shared" si="8"/>
        <v>1.0099113300503337E-11</v>
      </c>
      <c r="Q19">
        <f t="shared" si="9"/>
        <v>1.0994560884006086E-12</v>
      </c>
    </row>
    <row r="20" spans="1:17" ht="12.75">
      <c r="A20" s="52">
        <f t="shared" si="3"/>
        <v>12</v>
      </c>
      <c r="B20" s="54">
        <f t="shared" si="0"/>
        <v>2</v>
      </c>
      <c r="C20" s="56">
        <f t="shared" si="1"/>
        <v>0.01</v>
      </c>
      <c r="D20" s="59">
        <v>0.002043706822225819</v>
      </c>
      <c r="E20" s="60">
        <v>0.0003521553334668079</v>
      </c>
      <c r="F20" s="60">
        <v>4.145092921550328E-05</v>
      </c>
      <c r="G20" s="60">
        <v>4.6455135957187025E-06</v>
      </c>
      <c r="H20" s="61">
        <v>1.1876358002574105E-06</v>
      </c>
      <c r="J20" s="29">
        <f t="shared" si="2"/>
        <v>9.05969991433081E-05</v>
      </c>
      <c r="L20">
        <f t="shared" si="4"/>
        <v>7</v>
      </c>
      <c r="M20">
        <f t="shared" si="5"/>
        <v>1.0000772230851285E-07</v>
      </c>
      <c r="N20">
        <f t="shared" si="6"/>
        <v>9.999476013366973E-09</v>
      </c>
      <c r="O20">
        <f t="shared" si="7"/>
        <v>9.999475597024891E-10</v>
      </c>
      <c r="P20">
        <f t="shared" si="8"/>
        <v>9.999517357812303E-11</v>
      </c>
      <c r="Q20">
        <f t="shared" si="9"/>
        <v>9.999893210721289E-12</v>
      </c>
    </row>
    <row r="21" spans="1:17" ht="12.75">
      <c r="A21" s="52">
        <f t="shared" si="3"/>
        <v>13</v>
      </c>
      <c r="B21" s="54">
        <f t="shared" si="0"/>
        <v>1</v>
      </c>
      <c r="C21" s="56">
        <f t="shared" si="1"/>
        <v>0.1</v>
      </c>
      <c r="D21" s="59">
        <v>0.002271544667517054</v>
      </c>
      <c r="E21" s="60">
        <v>0.0004893335937673367</v>
      </c>
      <c r="F21" s="60">
        <v>5.800415095319395E-05</v>
      </c>
      <c r="G21" s="60">
        <v>6.177572126053192E-06</v>
      </c>
      <c r="H21" s="61">
        <v>8.875609981456481E-07</v>
      </c>
      <c r="J21" s="29">
        <f t="shared" si="2"/>
        <v>0.00044355260577275124</v>
      </c>
      <c r="L21">
        <f t="shared" si="4"/>
        <v>8</v>
      </c>
      <c r="M21">
        <f t="shared" si="5"/>
        <v>9.99927992337398E-07</v>
      </c>
      <c r="N21">
        <f t="shared" si="6"/>
        <v>1.0063994473377235E-07</v>
      </c>
      <c r="O21">
        <f t="shared" si="7"/>
        <v>9.998040614828398E-09</v>
      </c>
      <c r="P21">
        <f t="shared" si="8"/>
        <v>1.6592714575575421E-09</v>
      </c>
      <c r="Q21">
        <f t="shared" si="9"/>
        <v>7.594471493912214E-10</v>
      </c>
    </row>
    <row r="22" spans="1:17" ht="13.5" thickBot="1">
      <c r="A22" s="53">
        <f t="shared" si="3"/>
        <v>14</v>
      </c>
      <c r="B22" s="57">
        <f t="shared" si="0"/>
        <v>0</v>
      </c>
      <c r="C22" s="58">
        <f t="shared" si="1"/>
        <v>1</v>
      </c>
      <c r="D22" s="62">
        <v>0.0022951251079838435</v>
      </c>
      <c r="E22" s="63">
        <v>0.0005080189794807569</v>
      </c>
      <c r="F22" s="63">
        <v>6.114779377029879E-05</v>
      </c>
      <c r="G22" s="63">
        <v>6.657088139219099E-06</v>
      </c>
      <c r="H22" s="64">
        <v>1.0761298631719445E-06</v>
      </c>
      <c r="J22" s="29">
        <f t="shared" si="2"/>
        <v>0.0005041307719774457</v>
      </c>
      <c r="L22">
        <f t="shared" si="4"/>
        <v>9</v>
      </c>
      <c r="M22">
        <f t="shared" si="5"/>
        <v>9.984381307004036E-06</v>
      </c>
      <c r="N22">
        <f t="shared" si="6"/>
        <v>9.98371500617046E-07</v>
      </c>
      <c r="O22">
        <f t="shared" si="7"/>
        <v>9.983719125301737E-08</v>
      </c>
      <c r="P22">
        <f t="shared" si="8"/>
        <v>9.984571099773128E-09</v>
      </c>
      <c r="Q22">
        <f t="shared" si="9"/>
        <v>9.992297165366275E-10</v>
      </c>
    </row>
    <row r="23" spans="12:17" ht="12.75">
      <c r="L23">
        <f t="shared" si="4"/>
        <v>10</v>
      </c>
      <c r="M23">
        <f t="shared" si="5"/>
        <v>9.836458835457866E-05</v>
      </c>
      <c r="N23">
        <f t="shared" si="6"/>
        <v>9.87330214507635E-06</v>
      </c>
      <c r="O23">
        <f t="shared" si="7"/>
        <v>9.8432844133653E-07</v>
      </c>
      <c r="P23">
        <f t="shared" si="8"/>
        <v>1.292460583530666E-07</v>
      </c>
      <c r="Q23">
        <f t="shared" si="9"/>
        <v>4.065830990465549E-08</v>
      </c>
    </row>
    <row r="24" spans="12:17" ht="12.75">
      <c r="L24">
        <f t="shared" si="4"/>
        <v>11</v>
      </c>
      <c r="M24">
        <f t="shared" si="5"/>
        <v>0.000816215227417747</v>
      </c>
      <c r="N24">
        <f t="shared" si="6"/>
        <v>8.584815027772106E-05</v>
      </c>
      <c r="O24">
        <f t="shared" si="7"/>
        <v>8.666128864657173E-06</v>
      </c>
      <c r="P24">
        <f t="shared" si="8"/>
        <v>8.797702723793447E-07</v>
      </c>
      <c r="Q24">
        <f t="shared" si="9"/>
        <v>1.0362242100901208E-07</v>
      </c>
    </row>
    <row r="25" spans="2:17" ht="12.75">
      <c r="B25" t="s">
        <v>30</v>
      </c>
      <c r="L25">
        <f t="shared" si="4"/>
        <v>12</v>
      </c>
      <c r="M25">
        <f t="shared" si="5"/>
        <v>0.002043706822225819</v>
      </c>
      <c r="N25">
        <f t="shared" si="6"/>
        <v>0.0003521553334668079</v>
      </c>
      <c r="O25">
        <f t="shared" si="7"/>
        <v>4.145092921550328E-05</v>
      </c>
      <c r="P25">
        <f t="shared" si="8"/>
        <v>4.6455135957187025E-06</v>
      </c>
      <c r="Q25">
        <f t="shared" si="9"/>
        <v>1.1876358002574105E-06</v>
      </c>
    </row>
    <row r="26" spans="2:17" ht="12.75">
      <c r="B26" t="s">
        <v>31</v>
      </c>
      <c r="L26">
        <f t="shared" si="4"/>
        <v>13</v>
      </c>
      <c r="M26">
        <f t="shared" si="5"/>
        <v>0.002271544667517054</v>
      </c>
      <c r="N26">
        <f t="shared" si="6"/>
        <v>0.0004893335937673367</v>
      </c>
      <c r="O26">
        <f t="shared" si="7"/>
        <v>5.800415095319395E-05</v>
      </c>
      <c r="P26">
        <f t="shared" si="8"/>
        <v>6.177572126053192E-06</v>
      </c>
      <c r="Q26">
        <f t="shared" si="9"/>
        <v>8.875609981456481E-07</v>
      </c>
    </row>
    <row r="27" spans="2:17" ht="12.75">
      <c r="B27" t="s">
        <v>40</v>
      </c>
      <c r="L27">
        <f t="shared" si="4"/>
        <v>14</v>
      </c>
      <c r="M27">
        <f t="shared" si="5"/>
        <v>0.0022951251079838435</v>
      </c>
      <c r="N27">
        <f t="shared" si="6"/>
        <v>0.0005080189794807569</v>
      </c>
      <c r="O27">
        <f t="shared" si="7"/>
        <v>6.114779377029879E-05</v>
      </c>
      <c r="P27">
        <f t="shared" si="8"/>
        <v>6.657088139219099E-06</v>
      </c>
      <c r="Q27">
        <f t="shared" si="9"/>
        <v>1.0761298631719445E-06</v>
      </c>
    </row>
    <row r="28" spans="2:6" ht="12.75">
      <c r="B28" t="s">
        <v>41</v>
      </c>
      <c r="F28" s="28" t="s">
        <v>37</v>
      </c>
    </row>
    <row r="30" ht="12.75">
      <c r="B30" t="s">
        <v>33</v>
      </c>
    </row>
    <row r="31" ht="12.75">
      <c r="B31" t="s">
        <v>34</v>
      </c>
    </row>
    <row r="32" ht="12.75">
      <c r="B32" t="s">
        <v>32</v>
      </c>
    </row>
    <row r="33" ht="12.75">
      <c r="B33" t="s">
        <v>38</v>
      </c>
    </row>
    <row r="34" ht="12.75">
      <c r="B34" t="s">
        <v>39</v>
      </c>
    </row>
    <row r="35" ht="12.75">
      <c r="B35" t="s">
        <v>35</v>
      </c>
    </row>
    <row r="36" ht="12.75">
      <c r="B36" t="s">
        <v>36</v>
      </c>
    </row>
  </sheetData>
  <printOptions/>
  <pageMargins left="0.75" right="0.75" top="1" bottom="1" header="0.5" footer="0.5"/>
  <pageSetup horizontalDpi="355" verticalDpi="355" orientation="portrait" paperSize="9" r:id="rId4"/>
  <drawing r:id="rId3"/>
  <legacyDrawing r:id="rId2"/>
  <oleObjects>
    <oleObject progId="Equation.3" shapeId="12856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Registered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Ruud.Herold</dc:creator>
  <cp:keywords/>
  <dc:description/>
  <cp:lastModifiedBy>Ruud.Herold</cp:lastModifiedBy>
  <cp:lastPrinted>2007-05-29T14:01:49Z</cp:lastPrinted>
  <dcterms:created xsi:type="dcterms:W3CDTF">2004-02-07T20:50:34Z</dcterms:created>
  <dcterms:modified xsi:type="dcterms:W3CDTF">2009-03-04T13:08:32Z</dcterms:modified>
  <cp:category/>
  <cp:version/>
  <cp:contentType/>
  <cp:contentStatus/>
</cp:coreProperties>
</file>