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90" windowHeight="5745" activeTab="1"/>
  </bookViews>
  <sheets>
    <sheet name="charts" sheetId="1" r:id="rId1"/>
    <sheet name="titratievergelijkingmetco+cz" sheetId="2" r:id="rId2"/>
    <sheet name="titratievergelijking met co2" sheetId="3" r:id="rId3"/>
    <sheet name="titratievergelijking" sheetId="4" r:id="rId4"/>
    <sheet name="equivalentiepunten" sheetId="5" r:id="rId5"/>
    <sheet name="existentiegebieden" sheetId="6" r:id="rId6"/>
    <sheet name="pH berekening" sheetId="7" r:id="rId7"/>
    <sheet name="titratiescharts" sheetId="8" r:id="rId8"/>
    <sheet name="titratietabellen" sheetId="9" r:id="rId9"/>
    <sheet name="meetcola2" sheetId="10" r:id="rId10"/>
    <sheet name="meetcola3" sheetId="11" r:id="rId11"/>
    <sheet name="meetcola4" sheetId="12" r:id="rId12"/>
  </sheets>
  <definedNames>
    <definedName name="COLA2" localSheetId="9">'meetcola2'!$A$1:$J$43</definedName>
    <definedName name="COLA3" localSheetId="10">'meetcola3'!$A$1:$J$111</definedName>
    <definedName name="COLA4" localSheetId="11">'meetcola4'!$A$1:$J$45</definedName>
    <definedName name="solver_adj" localSheetId="5" hidden="1">'existentiegebieden'!$H$10</definedName>
    <definedName name="solver_adj" localSheetId="6" hidden="1">'pH berekening'!$H$9</definedName>
    <definedName name="solver_adj" localSheetId="3" hidden="1">'titratievergelijking'!$E$10</definedName>
    <definedName name="solver_adj" localSheetId="2" hidden="1">'titratievergelijking met co2'!$E$12</definedName>
    <definedName name="solver_adj" localSheetId="1" hidden="1">'titratievergelijkingmetco+cz'!$E$17</definedName>
    <definedName name="solver_cvg" localSheetId="5" hidden="1">0.0001</definedName>
    <definedName name="solver_cvg" localSheetId="6" hidden="1">0.0001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drv" localSheetId="5" hidden="1">1</definedName>
    <definedName name="solver_drv" localSheetId="6" hidden="1">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5" hidden="1">1</definedName>
    <definedName name="solver_est" localSheetId="6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itr" localSheetId="5" hidden="1">100</definedName>
    <definedName name="solver_itr" localSheetId="6" hidden="1">100</definedName>
    <definedName name="solver_itr" localSheetId="3" hidden="1">100</definedName>
    <definedName name="solver_itr" localSheetId="2" hidden="1">100</definedName>
    <definedName name="solver_itr" localSheetId="1" hidden="1">100</definedName>
    <definedName name="solver_lin" localSheetId="5" hidden="1">2</definedName>
    <definedName name="solver_lin" localSheetId="6" hidden="1">2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5" hidden="1">2</definedName>
    <definedName name="solver_neg" localSheetId="6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5" hidden="1">0</definedName>
    <definedName name="solver_num" localSheetId="6" hidden="1">0</definedName>
    <definedName name="solver_num" localSheetId="3" hidden="1">0</definedName>
    <definedName name="solver_num" localSheetId="2" hidden="1">0</definedName>
    <definedName name="solver_num" localSheetId="1" hidden="1">0</definedName>
    <definedName name="solver_nwt" localSheetId="5" hidden="1">1</definedName>
    <definedName name="solver_nwt" localSheetId="6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5" hidden="1">'existentiegebieden'!$H$20</definedName>
    <definedName name="solver_opt" localSheetId="6" hidden="1">'pH berekening'!$H$19</definedName>
    <definedName name="solver_opt" localSheetId="3" hidden="1">'titratievergelijking'!$E$20</definedName>
    <definedName name="solver_opt" localSheetId="2" hidden="1">'titratievergelijking met co2'!$E$22</definedName>
    <definedName name="solver_opt" localSheetId="1" hidden="1">'titratievergelijkingmetco+cz'!$E$27</definedName>
    <definedName name="solver_pre" localSheetId="5" hidden="1">0.000001</definedName>
    <definedName name="solver_pre" localSheetId="6" hidden="1">0.000001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scl" localSheetId="5" hidden="1">2</definedName>
    <definedName name="solver_scl" localSheetId="6" hidden="1">2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5" hidden="1">2</definedName>
    <definedName name="solver_sho" localSheetId="6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tim" localSheetId="5" hidden="1">100</definedName>
    <definedName name="solver_tim" localSheetId="6" hidden="1">100</definedName>
    <definedName name="solver_tim" localSheetId="3" hidden="1">100</definedName>
    <definedName name="solver_tim" localSheetId="2" hidden="1">100</definedName>
    <definedName name="solver_tim" localSheetId="1" hidden="1">100</definedName>
    <definedName name="solver_tol" localSheetId="5" hidden="1">0.05</definedName>
    <definedName name="solver_tol" localSheetId="6" hidden="1">0.05</definedName>
    <definedName name="solver_tol" localSheetId="3" hidden="1">0.05</definedName>
    <definedName name="solver_tol" localSheetId="2" hidden="1">0.05</definedName>
    <definedName name="solver_tol" localSheetId="1" hidden="1">0.05</definedName>
    <definedName name="solver_typ" localSheetId="5" hidden="1">3</definedName>
    <definedName name="solver_typ" localSheetId="6" hidden="1">3</definedName>
    <definedName name="solver_typ" localSheetId="3" hidden="1">3</definedName>
    <definedName name="solver_typ" localSheetId="2" hidden="1">3</definedName>
    <definedName name="solver_typ" localSheetId="1" hidden="1">3</definedName>
    <definedName name="solver_val" localSheetId="5" hidden="1">0</definedName>
    <definedName name="solver_val" localSheetId="6" hidden="1">0</definedName>
    <definedName name="solver_val" localSheetId="3" hidden="1">0</definedName>
    <definedName name="solver_val" localSheetId="2" hidden="1">0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Ruud.Herold</author>
  </authors>
  <commentList>
    <comment ref="D12" authorId="0">
      <text>
        <r>
          <rPr>
            <b/>
            <sz val="8"/>
            <rFont val="Tahoma"/>
            <family val="0"/>
          </rPr>
          <t>berekend op basis van [NaOH] = 0.05 M</t>
        </r>
      </text>
    </comment>
  </commentList>
</comments>
</file>

<file path=xl/comments3.xml><?xml version="1.0" encoding="utf-8"?>
<comments xmlns="http://schemas.openxmlformats.org/spreadsheetml/2006/main">
  <authors>
    <author>Ruud.Herold</author>
  </authors>
  <commentList>
    <comment ref="D7" authorId="0">
      <text>
        <r>
          <rPr>
            <b/>
            <sz val="8"/>
            <rFont val="Tahoma"/>
            <family val="0"/>
          </rPr>
          <t>berekend op basis van [NaOH] = 0.05 M</t>
        </r>
      </text>
    </comment>
  </commentList>
</comments>
</file>

<file path=xl/comments4.xml><?xml version="1.0" encoding="utf-8"?>
<comments xmlns="http://schemas.openxmlformats.org/spreadsheetml/2006/main">
  <authors>
    <author>Ruud.Herold</author>
  </authors>
  <commentList>
    <comment ref="D5" authorId="0">
      <text>
        <r>
          <rPr>
            <b/>
            <sz val="8"/>
            <rFont val="Tahoma"/>
            <family val="0"/>
          </rPr>
          <t>berekend op basis van [NaOH] = 0.05 M</t>
        </r>
      </text>
    </comment>
    <comment ref="C3" authorId="0">
      <text>
        <r>
          <rPr>
            <b/>
            <sz val="8"/>
            <rFont val="Tahoma"/>
            <family val="0"/>
          </rPr>
          <t>Vul hiereen berekende concentratie in M in.</t>
        </r>
      </text>
    </comment>
  </commentList>
</comments>
</file>

<file path=xl/comments7.xml><?xml version="1.0" encoding="utf-8"?>
<comments xmlns="http://schemas.openxmlformats.org/spreadsheetml/2006/main">
  <authors>
    <author>Ruud.Herold</author>
  </authors>
  <commentList>
    <comment ref="H9" authorId="0">
      <text>
        <r>
          <rPr>
            <b/>
            <sz val="8"/>
            <rFont val="Tahoma"/>
            <family val="0"/>
          </rPr>
          <t>Vul hier eerst een afschatting in bv 0.01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Vul hier de gemeten pH in.
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y &lt;&lt; x
</t>
        </r>
      </text>
    </comment>
  </commentList>
</comments>
</file>

<file path=xl/sharedStrings.xml><?xml version="1.0" encoding="utf-8"?>
<sst xmlns="http://schemas.openxmlformats.org/spreadsheetml/2006/main" count="1265" uniqueCount="194">
  <si>
    <t>#</t>
  </si>
  <si>
    <t>pH</t>
  </si>
  <si>
    <t>HAlarm</t>
  </si>
  <si>
    <t>LAlarm</t>
  </si>
  <si>
    <t>Temp</t>
  </si>
  <si>
    <t>Date</t>
  </si>
  <si>
    <t>Time</t>
  </si>
  <si>
    <t>Remarks</t>
  </si>
  <si>
    <t>----</t>
  </si>
  <si>
    <t>°C</t>
  </si>
  <si>
    <t>PM</t>
  </si>
  <si>
    <t>0 ml  - 53 g</t>
  </si>
  <si>
    <t>0.5 ml - 0.05 m</t>
  </si>
  <si>
    <t>1 ml</t>
  </si>
  <si>
    <t>1.5 ml</t>
  </si>
  <si>
    <t>2 ml</t>
  </si>
  <si>
    <t>2.5 ml</t>
  </si>
  <si>
    <t>3 ml</t>
  </si>
  <si>
    <t>3.5 ml</t>
  </si>
  <si>
    <t>4 ml</t>
  </si>
  <si>
    <t>4.5 ml</t>
  </si>
  <si>
    <t>5 ml</t>
  </si>
  <si>
    <t>5.5 ml</t>
  </si>
  <si>
    <t>6 ml</t>
  </si>
  <si>
    <t>6.5 ml</t>
  </si>
  <si>
    <t>7 ml</t>
  </si>
  <si>
    <t>7.5 ml</t>
  </si>
  <si>
    <t>8 ml</t>
  </si>
  <si>
    <t>8.5 ml</t>
  </si>
  <si>
    <t>9 ml</t>
  </si>
  <si>
    <t>9.5 ml</t>
  </si>
  <si>
    <t>10 ml</t>
  </si>
  <si>
    <t>10.5 ml</t>
  </si>
  <si>
    <t>11 ml</t>
  </si>
  <si>
    <t>11.5 ml</t>
  </si>
  <si>
    <t>12 ml</t>
  </si>
  <si>
    <t>12.5 ml</t>
  </si>
  <si>
    <t>13 ml</t>
  </si>
  <si>
    <t>13.5 ml</t>
  </si>
  <si>
    <t>14 ml</t>
  </si>
  <si>
    <t>14.5 ml</t>
  </si>
  <si>
    <t>15 ml</t>
  </si>
  <si>
    <t>15.5 ml</t>
  </si>
  <si>
    <t>16 ml</t>
  </si>
  <si>
    <t>16.5 ml</t>
  </si>
  <si>
    <t>17 ml</t>
  </si>
  <si>
    <t>17.5 ml</t>
  </si>
  <si>
    <t>18 ml</t>
  </si>
  <si>
    <t>18.5 ml</t>
  </si>
  <si>
    <t>19 ml</t>
  </si>
  <si>
    <t>19.5 ml</t>
  </si>
  <si>
    <t>*</t>
  </si>
  <si>
    <t>EXP2:</t>
  </si>
  <si>
    <t xml:space="preserve">Titratie van cola die al twee weken </t>
  </si>
  <si>
    <t>gestaan heeft.</t>
  </si>
  <si>
    <t>Datum: 10 januari</t>
  </si>
  <si>
    <t>Inweeg: 53.0 g</t>
  </si>
  <si>
    <t>Temperatuur: 23 oC</t>
  </si>
  <si>
    <t>54.5 g - 0 ml</t>
  </si>
  <si>
    <t>20 ml</t>
  </si>
  <si>
    <t>20.5 ml</t>
  </si>
  <si>
    <t>21 ml</t>
  </si>
  <si>
    <t>21.5 ml</t>
  </si>
  <si>
    <t>22 ml</t>
  </si>
  <si>
    <t>22.5 ml</t>
  </si>
  <si>
    <t>23 ml</t>
  </si>
  <si>
    <t>23.5 ml</t>
  </si>
  <si>
    <t>24 ml</t>
  </si>
  <si>
    <t>24.5 ml</t>
  </si>
  <si>
    <t>25 ml</t>
  </si>
  <si>
    <t>25.5 ml</t>
  </si>
  <si>
    <t>26 ml</t>
  </si>
  <si>
    <t>26.5 ml</t>
  </si>
  <si>
    <t>27 ml</t>
  </si>
  <si>
    <t>27.5 ml</t>
  </si>
  <si>
    <t>28 ml</t>
  </si>
  <si>
    <t>28.5 ml</t>
  </si>
  <si>
    <t>29 ml</t>
  </si>
  <si>
    <t>29.5 ml</t>
  </si>
  <si>
    <t>30 ml</t>
  </si>
  <si>
    <t>30.5 ml</t>
  </si>
  <si>
    <t>31 ml</t>
  </si>
  <si>
    <t>31.5 ml</t>
  </si>
  <si>
    <t>32 ml</t>
  </si>
  <si>
    <t>32.5 ml</t>
  </si>
  <si>
    <t>33 ml</t>
  </si>
  <si>
    <t>33.5 ml</t>
  </si>
  <si>
    <t>27 ml possibly wrong</t>
  </si>
  <si>
    <t>34 ml</t>
  </si>
  <si>
    <t>34.5 ml</t>
  </si>
  <si>
    <t>35 ml</t>
  </si>
  <si>
    <t>35.5 ml</t>
  </si>
  <si>
    <t>36 ml</t>
  </si>
  <si>
    <t>36.5 ml</t>
  </si>
  <si>
    <t>37 ml</t>
  </si>
  <si>
    <t>37.5 ml</t>
  </si>
  <si>
    <t>38 ml</t>
  </si>
  <si>
    <t>38.5 ml</t>
  </si>
  <si>
    <t>39 ml</t>
  </si>
  <si>
    <t>39.5 ml</t>
  </si>
  <si>
    <t>40 ml</t>
  </si>
  <si>
    <t>40.5 ml</t>
  </si>
  <si>
    <t>41 ml</t>
  </si>
  <si>
    <t>41.5 ml</t>
  </si>
  <si>
    <t>42 ml</t>
  </si>
  <si>
    <t>42.5 ml</t>
  </si>
  <si>
    <t>43 ml</t>
  </si>
  <si>
    <t>43.5 ml</t>
  </si>
  <si>
    <t>44 ml</t>
  </si>
  <si>
    <t>EXP3:</t>
  </si>
  <si>
    <t>Verse cola</t>
  </si>
  <si>
    <t>Inweeg: 54.5 g</t>
  </si>
  <si>
    <t>0 ml 1 dr h3po4</t>
  </si>
  <si>
    <t>0.5 ml 0.05 m</t>
  </si>
  <si>
    <t>1.5 m;</t>
  </si>
  <si>
    <t>EXP4:</t>
  </si>
  <si>
    <t>Fosforzuur</t>
  </si>
  <si>
    <t xml:space="preserve">Inweeg: </t>
  </si>
  <si>
    <t>ca. 50 ml water</t>
  </si>
  <si>
    <t>Na 1 druppel fosforzuur 80%: 95.2 g</t>
  </si>
  <si>
    <t>No.</t>
  </si>
  <si>
    <t>ml NaOH</t>
  </si>
  <si>
    <t>COLA</t>
  </si>
  <si>
    <t>H3PO4</t>
  </si>
  <si>
    <t>oud</t>
  </si>
  <si>
    <t>vers</t>
  </si>
  <si>
    <t>1 druppel</t>
  </si>
  <si>
    <t>1ste</t>
  </si>
  <si>
    <t>2de</t>
  </si>
  <si>
    <t>afgeleide</t>
  </si>
  <si>
    <t>NaOH</t>
  </si>
  <si>
    <t>mmol</t>
  </si>
  <si>
    <t>Leeg + water = 95.2 g</t>
  </si>
  <si>
    <t xml:space="preserve">--&gt; </t>
  </si>
  <si>
    <t>x</t>
  </si>
  <si>
    <t>mol/l</t>
  </si>
  <si>
    <t>pKa2 =</t>
  </si>
  <si>
    <t>pKa1 =</t>
  </si>
  <si>
    <t>pKa3 =</t>
  </si>
  <si>
    <t>K3=</t>
  </si>
  <si>
    <t>K2=</t>
  </si>
  <si>
    <t>K1=</t>
  </si>
  <si>
    <t>y =</t>
  </si>
  <si>
    <t>x =</t>
  </si>
  <si>
    <t>pKw=</t>
  </si>
  <si>
    <t>Kw=</t>
  </si>
  <si>
    <t>In dit geval willen we uitrekenen wat de concentratie is die bij de gemeten pH hoort.</t>
  </si>
  <si>
    <t>pH gemeten (H3PO4 oplossing):</t>
  </si>
  <si>
    <t xml:space="preserve">c = </t>
  </si>
  <si>
    <t>Berekening:</t>
  </si>
  <si>
    <t>A=</t>
  </si>
  <si>
    <t>B=</t>
  </si>
  <si>
    <t>C=</t>
  </si>
  <si>
    <t>x=</t>
  </si>
  <si>
    <t>pH =</t>
  </si>
  <si>
    <t>Verschil tussen x gemeten en x berekend:</t>
  </si>
  <si>
    <t>Dit hoeft niet maar is wel overzichtelijker.</t>
  </si>
  <si>
    <t>(Vul voor c eerst een afschatting in bv 0.01)</t>
  </si>
  <si>
    <t>We berekenen steeds een deel van de vergelijking en tellen daarna alles bij elkaar op volgens:</t>
  </si>
  <si>
    <t xml:space="preserve"> A + B + C + y = x</t>
  </si>
  <si>
    <t>sommatie</t>
  </si>
  <si>
    <t>mol/l H3PO4</t>
  </si>
  <si>
    <t>mol/l H3O+</t>
  </si>
  <si>
    <t>Voor de pH berekeningen van fosforzuur hebben we de volgende (niet vereenvoudigde) vergelijking afgeleidt:</t>
  </si>
  <si>
    <t>Voor de existentiegebied berekeningen van fosforzuur hebben we de volgende vergelijkingen afgeleidt:</t>
  </si>
  <si>
    <t>[PO43-]</t>
  </si>
  <si>
    <t>[HPO42-]</t>
  </si>
  <si>
    <t>[H2PO4-]</t>
  </si>
  <si>
    <t>[H3PO4]</t>
  </si>
  <si>
    <t>C =</t>
  </si>
  <si>
    <t>M</t>
  </si>
  <si>
    <t>Titratievergelijking</t>
  </si>
  <si>
    <t>l</t>
  </si>
  <si>
    <t>6.0 ml</t>
  </si>
  <si>
    <t>Equivalentiepunt 1:</t>
  </si>
  <si>
    <t>Equivalentiepunt 2:</t>
  </si>
  <si>
    <t>g/mol</t>
  </si>
  <si>
    <t>Volume</t>
  </si>
  <si>
    <t>ml</t>
  </si>
  <si>
    <t>Concentratie</t>
  </si>
  <si>
    <t>Als ik alle zuur omzet heb ik 3 * zoveel loog nodig</t>
  </si>
  <si>
    <t>% H3PO4</t>
  </si>
  <si>
    <t>H3PO4 (Ep 2)</t>
  </si>
  <si>
    <t>Dit verschil met de solver gelijk aan 0 maken door c te varieren.</t>
  </si>
  <si>
    <t>mmol NaOH</t>
  </si>
  <si>
    <t>Ik zie echter maar 2 sprongen.</t>
  </si>
  <si>
    <t>H3PO4 (Ep 1)</t>
  </si>
  <si>
    <t>Ctot =</t>
  </si>
  <si>
    <t>koolzuur</t>
  </si>
  <si>
    <t>fosforzuur</t>
  </si>
  <si>
    <t>C H3PO4</t>
  </si>
  <si>
    <t>C H2CO3</t>
  </si>
  <si>
    <t>citroenzuur</t>
  </si>
  <si>
    <t>C H3C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</si>
</sst>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E+00"/>
    <numFmt numFmtId="181" formatCode="0.00000E+00"/>
    <numFmt numFmtId="182" formatCode="0.0000E+00"/>
    <numFmt numFmtId="183" formatCode="0.000E+00"/>
    <numFmt numFmtId="184" formatCode="0.0E+00"/>
    <numFmt numFmtId="185" formatCode="0E+00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.75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10.7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9"/>
      <color indexed="9"/>
      <name val="Arial"/>
      <family val="0"/>
    </font>
    <font>
      <sz val="11.5"/>
      <name val="Arial"/>
      <family val="0"/>
    </font>
    <font>
      <sz val="9"/>
      <color indexed="9"/>
      <name val="Symbol"/>
      <family val="1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6" fillId="0" borderId="6" xfId="0" applyFont="1" applyBorder="1" applyAlignment="1">
      <alignment/>
    </xf>
    <xf numFmtId="0" fontId="0" fillId="0" borderId="6" xfId="0" applyBorder="1" applyAlignment="1" quotePrefix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76" fontId="16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quotePrefix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 quotePrefix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183" fontId="0" fillId="0" borderId="2" xfId="0" applyNumberFormat="1" applyFill="1" applyBorder="1" applyAlignment="1">
      <alignment/>
    </xf>
    <xf numFmtId="0" fontId="18" fillId="6" borderId="15" xfId="0" applyFon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82" fontId="0" fillId="0" borderId="2" xfId="0" applyNumberFormat="1" applyFill="1" applyBorder="1" applyAlignment="1">
      <alignment/>
    </xf>
    <xf numFmtId="0" fontId="18" fillId="6" borderId="16" xfId="0" applyFont="1" applyFill="1" applyBorder="1" applyAlignment="1">
      <alignment horizontal="right"/>
    </xf>
    <xf numFmtId="0" fontId="20" fillId="6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3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179" fontId="0" fillId="3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9" fontId="0" fillId="2" borderId="1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9" xfId="0" applyFill="1" applyBorder="1" applyAlignment="1">
      <alignment/>
    </xf>
    <xf numFmtId="177" fontId="0" fillId="5" borderId="0" xfId="0" applyNumberFormat="1" applyFont="1" applyFill="1" applyBorder="1" applyAlignment="1">
      <alignment/>
    </xf>
    <xf numFmtId="178" fontId="0" fillId="5" borderId="0" xfId="0" applyNumberFormat="1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7" fontId="0" fillId="5" borderId="0" xfId="0" applyNumberFormat="1" applyFill="1" applyBorder="1" applyAlignment="1">
      <alignment/>
    </xf>
    <xf numFmtId="0" fontId="0" fillId="0" borderId="21" xfId="0" applyBorder="1" applyAlignment="1">
      <alignment/>
    </xf>
    <xf numFmtId="175" fontId="0" fillId="0" borderId="21" xfId="0" applyNumberFormat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7" borderId="22" xfId="0" applyFill="1" applyBorder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Border="1" applyAlignment="1">
      <alignment/>
    </xf>
    <xf numFmtId="2" fontId="0" fillId="5" borderId="0" xfId="0" applyNumberFormat="1" applyFill="1" applyBorder="1" applyAlignment="1">
      <alignment/>
    </xf>
    <xf numFmtId="0" fontId="24" fillId="3" borderId="0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79" fontId="0" fillId="3" borderId="1" xfId="0" applyNumberForma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6" fontId="16" fillId="0" borderId="0" xfId="0" applyNumberFormat="1" applyFont="1" applyAlignment="1">
      <alignment/>
    </xf>
    <xf numFmtId="176" fontId="16" fillId="0" borderId="4" xfId="0" applyNumberFormat="1" applyFont="1" applyBorder="1" applyAlignment="1">
      <alignment/>
    </xf>
    <xf numFmtId="0" fontId="25" fillId="0" borderId="0" xfId="0" applyFont="1" applyAlignment="1">
      <alignment/>
    </xf>
    <xf numFmtId="178" fontId="0" fillId="0" borderId="2" xfId="0" applyNumberFormat="1" applyBorder="1" applyAlignment="1">
      <alignment/>
    </xf>
    <xf numFmtId="176" fontId="16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2"/>
          <c:w val="0.886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1"/>
          <c:order val="1"/>
          <c:tx>
            <c:v>cola - vers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titratietabellen!$G$4:$G$113</c:f>
              <c:numCache>
                <c:ptCount val="110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</c:v>
                </c:pt>
                <c:pt idx="4">
                  <c:v>3.1</c:v>
                </c:pt>
                <c:pt idx="5">
                  <c:v>3.3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4</c:v>
                </c:pt>
                <c:pt idx="10">
                  <c:v>4.2</c:v>
                </c:pt>
                <c:pt idx="11">
                  <c:v>4.5</c:v>
                </c:pt>
                <c:pt idx="12">
                  <c:v>4.6</c:v>
                </c:pt>
                <c:pt idx="13">
                  <c:v>4.8</c:v>
                </c:pt>
                <c:pt idx="14">
                  <c:v>4.9</c:v>
                </c:pt>
                <c:pt idx="15">
                  <c:v>5.1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5.4</c:v>
                </c:pt>
                <c:pt idx="21">
                  <c:v>5.5</c:v>
                </c:pt>
                <c:pt idx="22">
                  <c:v>5.5</c:v>
                </c:pt>
                <c:pt idx="23">
                  <c:v>5.6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5.7</c:v>
                </c:pt>
                <c:pt idx="28">
                  <c:v>5.8</c:v>
                </c:pt>
                <c:pt idx="29">
                  <c:v>5.8</c:v>
                </c:pt>
                <c:pt idx="30">
                  <c:v>5.9</c:v>
                </c:pt>
                <c:pt idx="31">
                  <c:v>5.9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6.2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6.5</c:v>
                </c:pt>
                <c:pt idx="48">
                  <c:v>6.5</c:v>
                </c:pt>
                <c:pt idx="49">
                  <c:v>6.6</c:v>
                </c:pt>
                <c:pt idx="50">
                  <c:v>6.6</c:v>
                </c:pt>
                <c:pt idx="51">
                  <c:v>6.6</c:v>
                </c:pt>
                <c:pt idx="52">
                  <c:v>6.6</c:v>
                </c:pt>
                <c:pt idx="53">
                  <c:v>6.7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6.9</c:v>
                </c:pt>
                <c:pt idx="58">
                  <c:v>6.9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7.1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7.3</c:v>
                </c:pt>
                <c:pt idx="67">
                  <c:v>7.4</c:v>
                </c:pt>
                <c:pt idx="68">
                  <c:v>7.5</c:v>
                </c:pt>
                <c:pt idx="69">
                  <c:v>7.6</c:v>
                </c:pt>
                <c:pt idx="70">
                  <c:v>7.6</c:v>
                </c:pt>
                <c:pt idx="71">
                  <c:v>7.8</c:v>
                </c:pt>
                <c:pt idx="72">
                  <c:v>7.9</c:v>
                </c:pt>
                <c:pt idx="73">
                  <c:v>8</c:v>
                </c:pt>
                <c:pt idx="74">
                  <c:v>8.2</c:v>
                </c:pt>
                <c:pt idx="75">
                  <c:v>8.4</c:v>
                </c:pt>
                <c:pt idx="76">
                  <c:v>8.6</c:v>
                </c:pt>
                <c:pt idx="77">
                  <c:v>8.8</c:v>
                </c:pt>
                <c:pt idx="78">
                  <c:v>8.9</c:v>
                </c:pt>
                <c:pt idx="79">
                  <c:v>9</c:v>
                </c:pt>
                <c:pt idx="80">
                  <c:v>9.1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9.4</c:v>
                </c:pt>
                <c:pt idx="86">
                  <c:v>9.4</c:v>
                </c:pt>
                <c:pt idx="87">
                  <c:v>9.5</c:v>
                </c:pt>
                <c:pt idx="88">
                  <c:v>9.6</c:v>
                </c:pt>
                <c:pt idx="89">
                  <c:v>9.7</c:v>
                </c:pt>
                <c:pt idx="90">
                  <c:v>9.7</c:v>
                </c:pt>
                <c:pt idx="91">
                  <c:v>9.7</c:v>
                </c:pt>
                <c:pt idx="92">
                  <c:v>9.7</c:v>
                </c:pt>
                <c:pt idx="93">
                  <c:v>9.7</c:v>
                </c:pt>
                <c:pt idx="94">
                  <c:v>9.8</c:v>
                </c:pt>
                <c:pt idx="95">
                  <c:v>9.8</c:v>
                </c:pt>
                <c:pt idx="96">
                  <c:v>9.9</c:v>
                </c:pt>
                <c:pt idx="97">
                  <c:v>9.9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10.2</c:v>
                </c:pt>
                <c:pt idx="107">
                  <c:v>10.2</c:v>
                </c:pt>
                <c:pt idx="108">
                  <c:v>10.3</c:v>
                </c:pt>
              </c:numCache>
            </c:numRef>
          </c:yVal>
          <c:smooth val="1"/>
        </c:ser>
        <c:ser>
          <c:idx val="2"/>
          <c:order val="2"/>
          <c:tx>
            <c:v>H3PO4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titratietabellen!$J$4:$J$113</c:f>
              <c:numCache>
                <c:ptCount val="110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5.2</c:v>
                </c:pt>
                <c:pt idx="10">
                  <c:v>6</c:v>
                </c:pt>
                <c:pt idx="11">
                  <c:v>6.3</c:v>
                </c:pt>
                <c:pt idx="12">
                  <c:v>6.6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7.1</c:v>
                </c:pt>
                <c:pt idx="17">
                  <c:v>7.3</c:v>
                </c:pt>
                <c:pt idx="18">
                  <c:v>7.5</c:v>
                </c:pt>
                <c:pt idx="19">
                  <c:v>7.7</c:v>
                </c:pt>
                <c:pt idx="20">
                  <c:v>8</c:v>
                </c:pt>
                <c:pt idx="21">
                  <c:v>8.5</c:v>
                </c:pt>
                <c:pt idx="22">
                  <c:v>9.1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10.9</c:v>
                </c:pt>
                <c:pt idx="29">
                  <c:v>11</c:v>
                </c:pt>
                <c:pt idx="30">
                  <c:v>11.1</c:v>
                </c:pt>
                <c:pt idx="31">
                  <c:v>11.2</c:v>
                </c:pt>
                <c:pt idx="32">
                  <c:v>11.2</c:v>
                </c:pt>
                <c:pt idx="33">
                  <c:v>11.3</c:v>
                </c:pt>
                <c:pt idx="34">
                  <c:v>11.3</c:v>
                </c:pt>
                <c:pt idx="35">
                  <c:v>11.4</c:v>
                </c:pt>
                <c:pt idx="36">
                  <c:v>11.4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</c:numCache>
            </c:numRef>
          </c:yVal>
          <c:smooth val="1"/>
        </c:ser>
        <c:axId val="14551839"/>
        <c:axId val="63857688"/>
      </c:scatterChart>
      <c:valAx>
        <c:axId val="14551839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crossBetween val="midCat"/>
        <c:dispUnits/>
      </c:valAx>
      <c:valAx>
        <c:axId val="6385768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5183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5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925"/>
          <c:w val="0.8872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2"/>
          <c:order val="1"/>
          <c:tx>
            <c:v>H3PO4 + H2CO3 + H3C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'titratievergelijkingmetco+cz'!$D$17:$D$39</c:f>
              <c:numCache/>
            </c:numRef>
          </c:xVal>
          <c:yVal>
            <c:numRef>
              <c:f>'titratievergelijkingmetco+cz'!$A$17:$A$39</c:f>
              <c:numCache/>
            </c:numRef>
          </c:yVal>
          <c:smooth val="1"/>
        </c:ser>
        <c:axId val="14829353"/>
        <c:axId val="66355314"/>
      </c:scatterChart>
      <c:valAx>
        <c:axId val="1482935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crossBetween val="midCat"/>
        <c:dispUnits/>
      </c:valAx>
      <c:valAx>
        <c:axId val="66355314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25"/>
          <c:y val="0.698"/>
          <c:w val="0.5215"/>
          <c:h val="0.1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Titreercurve fosforzuur en koolzuur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75"/>
          <c:w val="0.870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 met co2'!$C$8:$C$36</c:f>
              <c:numCache/>
            </c:numRef>
          </c:xVal>
          <c:yVal>
            <c:numRef>
              <c:f>'titratievergelijking met co2'!$A$8:$A$36</c:f>
              <c:numCache/>
            </c:numRef>
          </c:yVal>
          <c:smooth val="0"/>
        </c:ser>
        <c:axId val="60326915"/>
        <c:axId val="6071324"/>
      </c:scatterChart>
      <c:valAx>
        <c:axId val="60326915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crossBetween val="midCat"/>
        <c:dispUnits/>
      </c:valAx>
      <c:valAx>
        <c:axId val="607132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326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Titreercurve fosforzuur 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0725"/>
          <c:w val="0.867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titratievergelijking!$C$6:$C$34</c:f>
              <c:numCache/>
            </c:numRef>
          </c:xVal>
          <c:yVal>
            <c:numRef>
              <c:f>titratievergelijking!$A$6:$A$34</c:f>
              <c:numCache/>
            </c:numRef>
          </c:yVal>
          <c:smooth val="0"/>
        </c:ser>
        <c:axId val="54641917"/>
        <c:axId val="22015206"/>
      </c:scatterChart>
      <c:valAx>
        <c:axId val="54641917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crossBetween val="midCat"/>
        <c:dispUnits/>
      </c:valAx>
      <c:valAx>
        <c:axId val="2201520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41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Existentiegebieden fosforzuur (c=0.1 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725"/>
          <c:w val="0.8712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existentiegebieden!$C$5</c:f>
              <c:strCache>
                <c:ptCount val="1"/>
                <c:pt idx="0">
                  <c:v>[PO43-]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existentiegebieden!$A$6:$A$34</c:f>
              <c:numCache/>
            </c:numRef>
          </c:xVal>
          <c:yVal>
            <c:numRef>
              <c:f>existentiegebieden!$C$6:$C$34</c:f>
              <c:numCache/>
            </c:numRef>
          </c:yVal>
          <c:smooth val="0"/>
        </c:ser>
        <c:ser>
          <c:idx val="1"/>
          <c:order val="1"/>
          <c:tx>
            <c:strRef>
              <c:f>existentiegebieden!$D$5</c:f>
              <c:strCache>
                <c:ptCount val="1"/>
                <c:pt idx="0">
                  <c:v>[HPO42-]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existentiegebieden!$A$6:$A$34</c:f>
              <c:numCache/>
            </c:numRef>
          </c:xVal>
          <c:yVal>
            <c:numRef>
              <c:f>existentiegebieden!$D$6:$D$34</c:f>
              <c:numCache/>
            </c:numRef>
          </c:yVal>
          <c:smooth val="0"/>
        </c:ser>
        <c:ser>
          <c:idx val="2"/>
          <c:order val="2"/>
          <c:tx>
            <c:strRef>
              <c:f>existentiegebieden!$E$5</c:f>
              <c:strCache>
                <c:ptCount val="1"/>
                <c:pt idx="0">
                  <c:v>[H2PO4-]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existentiegebieden!$A$6:$A$34</c:f>
              <c:numCache/>
            </c:numRef>
          </c:xVal>
          <c:yVal>
            <c:numRef>
              <c:f>existentiegebieden!$E$6:$E$34</c:f>
              <c:numCache/>
            </c:numRef>
          </c:yVal>
          <c:smooth val="0"/>
        </c:ser>
        <c:ser>
          <c:idx val="3"/>
          <c:order val="3"/>
          <c:tx>
            <c:strRef>
              <c:f>existentiegebieden!$F$5</c:f>
              <c:strCache>
                <c:ptCount val="1"/>
                <c:pt idx="0">
                  <c:v>[H3PO4]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existentiegebieden!$A$6:$A$34</c:f>
              <c:numCache/>
            </c:numRef>
          </c:xVal>
          <c:yVal>
            <c:numRef>
              <c:f>existentiegebieden!$F$6:$F$34</c:f>
              <c:numCache/>
            </c:numRef>
          </c:yVal>
          <c:smooth val="0"/>
        </c:ser>
        <c:axId val="63919127"/>
        <c:axId val="38401232"/>
      </c:scatterChart>
      <c:valAx>
        <c:axId val="63919127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01232"/>
        <c:crosses val="autoZero"/>
        <c:crossBetween val="midCat"/>
        <c:dispUnits/>
        <c:majorUnit val="2"/>
      </c:valAx>
      <c:valAx>
        <c:axId val="38401232"/>
        <c:scaling>
          <c:orientation val="minMax"/>
          <c:max val="0.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concentratie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3919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"/>
          <c:y val="0.3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625"/>
          <c:w val="0.945"/>
          <c:h val="0.828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1"/>
          <c:order val="1"/>
          <c:tx>
            <c:v>cola - vers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titratietabellen!$G$4:$G$113</c:f>
              <c:numCache>
                <c:ptCount val="110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</c:v>
                </c:pt>
                <c:pt idx="4">
                  <c:v>3.1</c:v>
                </c:pt>
                <c:pt idx="5">
                  <c:v>3.3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4</c:v>
                </c:pt>
                <c:pt idx="10">
                  <c:v>4.2</c:v>
                </c:pt>
                <c:pt idx="11">
                  <c:v>4.5</c:v>
                </c:pt>
                <c:pt idx="12">
                  <c:v>4.6</c:v>
                </c:pt>
                <c:pt idx="13">
                  <c:v>4.8</c:v>
                </c:pt>
                <c:pt idx="14">
                  <c:v>4.9</c:v>
                </c:pt>
                <c:pt idx="15">
                  <c:v>5.1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5.4</c:v>
                </c:pt>
                <c:pt idx="21">
                  <c:v>5.5</c:v>
                </c:pt>
                <c:pt idx="22">
                  <c:v>5.5</c:v>
                </c:pt>
                <c:pt idx="23">
                  <c:v>5.6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5.7</c:v>
                </c:pt>
                <c:pt idx="28">
                  <c:v>5.8</c:v>
                </c:pt>
                <c:pt idx="29">
                  <c:v>5.8</c:v>
                </c:pt>
                <c:pt idx="30">
                  <c:v>5.9</c:v>
                </c:pt>
                <c:pt idx="31">
                  <c:v>5.9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6.2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6.5</c:v>
                </c:pt>
                <c:pt idx="48">
                  <c:v>6.5</c:v>
                </c:pt>
                <c:pt idx="49">
                  <c:v>6.6</c:v>
                </c:pt>
                <c:pt idx="50">
                  <c:v>6.6</c:v>
                </c:pt>
                <c:pt idx="51">
                  <c:v>6.6</c:v>
                </c:pt>
                <c:pt idx="52">
                  <c:v>6.6</c:v>
                </c:pt>
                <c:pt idx="53">
                  <c:v>6.7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6.9</c:v>
                </c:pt>
                <c:pt idx="58">
                  <c:v>6.9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7.1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7.3</c:v>
                </c:pt>
                <c:pt idx="67">
                  <c:v>7.4</c:v>
                </c:pt>
                <c:pt idx="68">
                  <c:v>7.5</c:v>
                </c:pt>
                <c:pt idx="69">
                  <c:v>7.6</c:v>
                </c:pt>
                <c:pt idx="70">
                  <c:v>7.6</c:v>
                </c:pt>
                <c:pt idx="71">
                  <c:v>7.8</c:v>
                </c:pt>
                <c:pt idx="72">
                  <c:v>7.9</c:v>
                </c:pt>
                <c:pt idx="73">
                  <c:v>8</c:v>
                </c:pt>
                <c:pt idx="74">
                  <c:v>8.2</c:v>
                </c:pt>
                <c:pt idx="75">
                  <c:v>8.4</c:v>
                </c:pt>
                <c:pt idx="76">
                  <c:v>8.6</c:v>
                </c:pt>
                <c:pt idx="77">
                  <c:v>8.8</c:v>
                </c:pt>
                <c:pt idx="78">
                  <c:v>8.9</c:v>
                </c:pt>
                <c:pt idx="79">
                  <c:v>9</c:v>
                </c:pt>
                <c:pt idx="80">
                  <c:v>9.1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9.4</c:v>
                </c:pt>
                <c:pt idx="86">
                  <c:v>9.4</c:v>
                </c:pt>
                <c:pt idx="87">
                  <c:v>9.5</c:v>
                </c:pt>
                <c:pt idx="88">
                  <c:v>9.6</c:v>
                </c:pt>
                <c:pt idx="89">
                  <c:v>9.7</c:v>
                </c:pt>
                <c:pt idx="90">
                  <c:v>9.7</c:v>
                </c:pt>
                <c:pt idx="91">
                  <c:v>9.7</c:v>
                </c:pt>
                <c:pt idx="92">
                  <c:v>9.7</c:v>
                </c:pt>
                <c:pt idx="93">
                  <c:v>9.7</c:v>
                </c:pt>
                <c:pt idx="94">
                  <c:v>9.8</c:v>
                </c:pt>
                <c:pt idx="95">
                  <c:v>9.8</c:v>
                </c:pt>
                <c:pt idx="96">
                  <c:v>9.9</c:v>
                </c:pt>
                <c:pt idx="97">
                  <c:v>9.9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10.2</c:v>
                </c:pt>
                <c:pt idx="107">
                  <c:v>10.2</c:v>
                </c:pt>
                <c:pt idx="108">
                  <c:v>10.3</c:v>
                </c:pt>
              </c:numCache>
            </c:numRef>
          </c:yVal>
          <c:smooth val="1"/>
        </c:ser>
        <c:ser>
          <c:idx val="2"/>
          <c:order val="2"/>
          <c:tx>
            <c:v>H3PO4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titratietabellen!$J$4:$J$113</c:f>
              <c:numCache>
                <c:ptCount val="110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5.2</c:v>
                </c:pt>
                <c:pt idx="10">
                  <c:v>6</c:v>
                </c:pt>
                <c:pt idx="11">
                  <c:v>6.3</c:v>
                </c:pt>
                <c:pt idx="12">
                  <c:v>6.6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7.1</c:v>
                </c:pt>
                <c:pt idx="17">
                  <c:v>7.3</c:v>
                </c:pt>
                <c:pt idx="18">
                  <c:v>7.5</c:v>
                </c:pt>
                <c:pt idx="19">
                  <c:v>7.7</c:v>
                </c:pt>
                <c:pt idx="20">
                  <c:v>8</c:v>
                </c:pt>
                <c:pt idx="21">
                  <c:v>8.5</c:v>
                </c:pt>
                <c:pt idx="22">
                  <c:v>9.1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10.9</c:v>
                </c:pt>
                <c:pt idx="29">
                  <c:v>11</c:v>
                </c:pt>
                <c:pt idx="30">
                  <c:v>11.1</c:v>
                </c:pt>
                <c:pt idx="31">
                  <c:v>11.2</c:v>
                </c:pt>
                <c:pt idx="32">
                  <c:v>11.2</c:v>
                </c:pt>
                <c:pt idx="33">
                  <c:v>11.3</c:v>
                </c:pt>
                <c:pt idx="34">
                  <c:v>11.3</c:v>
                </c:pt>
                <c:pt idx="35">
                  <c:v>11.4</c:v>
                </c:pt>
                <c:pt idx="36">
                  <c:v>11.4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</c:numCache>
            </c:numRef>
          </c:yVal>
          <c:smooth val="1"/>
        </c:ser>
        <c:axId val="10066769"/>
        <c:axId val="23492058"/>
      </c:scatterChart>
      <c:valAx>
        <c:axId val="1006676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2058"/>
        <c:crosses val="autoZero"/>
        <c:crossBetween val="midCat"/>
        <c:dispUnits/>
      </c:valAx>
      <c:valAx>
        <c:axId val="2349205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67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65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cola oud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1"/>
          <c:w val="0.876"/>
          <c:h val="0.78075"/>
        </c:manualLayout>
      </c:layout>
      <c:scatterChart>
        <c:scatterStyle val="lineMarker"/>
        <c:varyColors val="0"/>
        <c:ser>
          <c:idx val="1"/>
          <c:order val="0"/>
          <c:tx>
            <c:v>dpH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titratietabellen!$C$4:$C$44</c:f>
              <c:numCache/>
            </c:numRef>
          </c:xVal>
          <c:yVal>
            <c:numRef>
              <c:f>titratietabellen!$E$4:$E$44</c:f>
              <c:numCache/>
            </c:numRef>
          </c:yVal>
          <c:smooth val="1"/>
        </c:ser>
        <c:ser>
          <c:idx val="2"/>
          <c:order val="1"/>
          <c:tx>
            <c:v>d(dpH)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titratietabellen!$C$4:$C$44</c:f>
              <c:numCache/>
            </c:numRef>
          </c:xVal>
          <c:yVal>
            <c:numRef>
              <c:f>titratietabellen!$F$4:$F$44</c:f>
              <c:numCache/>
            </c:numRef>
          </c:yVal>
          <c:smooth val="1"/>
        </c:ser>
        <c:axId val="10101931"/>
        <c:axId val="23808516"/>
      </c:scatterChart>
      <c:valAx>
        <c:axId val="1010193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08516"/>
        <c:crosses val="autoZero"/>
        <c:crossBetween val="midCat"/>
        <c:dispUnits/>
      </c:valAx>
      <c:valAx>
        <c:axId val="23808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dpH en d(dpH)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019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195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cola vers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1"/>
          <c:w val="0.8845"/>
          <c:h val="0.7955"/>
        </c:manualLayout>
      </c:layout>
      <c:scatterChart>
        <c:scatterStyle val="lineMarker"/>
        <c:varyColors val="0"/>
        <c:ser>
          <c:idx val="1"/>
          <c:order val="0"/>
          <c:tx>
            <c:v>dpH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titratietabellen!$C$4:$C$144</c:f>
              <c:numCache/>
            </c:numRef>
          </c:xVal>
          <c:yVal>
            <c:numRef>
              <c:f>titratietabellen!$H$4:$H$144</c:f>
              <c:numCache/>
            </c:numRef>
          </c:yVal>
          <c:smooth val="1"/>
        </c:ser>
        <c:ser>
          <c:idx val="2"/>
          <c:order val="1"/>
          <c:tx>
            <c:v>d(dpH)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titratietabellen!$C$4:$C$144</c:f>
              <c:numCache/>
            </c:numRef>
          </c:xVal>
          <c:yVal>
            <c:numRef>
              <c:f>titratietabellen!$I$4:$I$144</c:f>
              <c:numCache/>
            </c:numRef>
          </c:yVal>
          <c:smooth val="1"/>
        </c:ser>
        <c:axId val="12950053"/>
        <c:axId val="49441614"/>
      </c:scatterChart>
      <c:valAx>
        <c:axId val="1295005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41614"/>
        <c:crosses val="autoZero"/>
        <c:crossBetween val="midCat"/>
        <c:dispUnits/>
      </c:valAx>
      <c:valAx>
        <c:axId val="4944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dpH en d(dpH)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5005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102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175"/>
          <c:w val="0.893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/>
            </c:numRef>
          </c:xVal>
          <c:yVal>
            <c:numRef>
              <c:f>titratietabellen!$D$4:$D$113</c:f>
              <c:numCache/>
            </c:numRef>
          </c:yVal>
          <c:smooth val="0"/>
        </c:ser>
        <c:ser>
          <c:idx val="1"/>
          <c:order val="1"/>
          <c:tx>
            <c:v>cola - vers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titratietabellen!$C$4:$C$113</c:f>
              <c:numCache/>
            </c:numRef>
          </c:xVal>
          <c:yVal>
            <c:numRef>
              <c:f>titratietabellen!$G$4:$G$113</c:f>
              <c:numCache/>
            </c:numRef>
          </c:yVal>
          <c:smooth val="1"/>
        </c:ser>
        <c:ser>
          <c:idx val="2"/>
          <c:order val="2"/>
          <c:tx>
            <c:v>H3PO4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titratietabellen!$C$4:$C$113</c:f>
              <c:numCache/>
            </c:numRef>
          </c:xVal>
          <c:yVal>
            <c:numRef>
              <c:f>titratietabellen!$J$4:$J$113</c:f>
              <c:numCache/>
            </c:numRef>
          </c:yVal>
          <c:smooth val="1"/>
        </c:ser>
        <c:axId val="42321343"/>
        <c:axId val="45347768"/>
      </c:scatterChart>
      <c:valAx>
        <c:axId val="42321343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crossBetween val="midCat"/>
        <c:dispUnits/>
      </c:valAx>
      <c:valAx>
        <c:axId val="4534776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134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53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H3PO4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075"/>
          <c:w val="0.88425"/>
          <c:h val="0.7965"/>
        </c:manualLayout>
      </c:layout>
      <c:scatterChart>
        <c:scatterStyle val="lineMarker"/>
        <c:varyColors val="0"/>
        <c:ser>
          <c:idx val="1"/>
          <c:order val="0"/>
          <c:tx>
            <c:v>dpH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titratietabellen!$C$4:$C$46</c:f>
              <c:numCache/>
            </c:numRef>
          </c:xVal>
          <c:yVal>
            <c:numRef>
              <c:f>titratietabellen!$K$4:$K$46</c:f>
              <c:numCache/>
            </c:numRef>
          </c:yVal>
          <c:smooth val="1"/>
        </c:ser>
        <c:ser>
          <c:idx val="2"/>
          <c:order val="1"/>
          <c:tx>
            <c:v>d(dpH)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titratietabellen!$C$4:$C$46</c:f>
              <c:numCache/>
            </c:numRef>
          </c:xVal>
          <c:yVal>
            <c:numRef>
              <c:f>titratietabellen!$L$4:$L$46</c:f>
              <c:numCache/>
            </c:numRef>
          </c:yVal>
          <c:smooth val="1"/>
        </c:ser>
        <c:axId val="5476729"/>
        <c:axId val="49290562"/>
      </c:scatterChart>
      <c:valAx>
        <c:axId val="547672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90562"/>
        <c:crosses val="autoZero"/>
        <c:crossBetween val="midCat"/>
        <c:dispUnits/>
      </c:val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dpH en d(dpH)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2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01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45"/>
          <c:w val="0.894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2"/>
          <c:order val="1"/>
          <c:tx>
            <c:v>H3PO4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titratietabellen!$J$4:$J$113</c:f>
              <c:numCache>
                <c:ptCount val="110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5.2</c:v>
                </c:pt>
                <c:pt idx="10">
                  <c:v>6</c:v>
                </c:pt>
                <c:pt idx="11">
                  <c:v>6.3</c:v>
                </c:pt>
                <c:pt idx="12">
                  <c:v>6.6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7.1</c:v>
                </c:pt>
                <c:pt idx="17">
                  <c:v>7.3</c:v>
                </c:pt>
                <c:pt idx="18">
                  <c:v>7.5</c:v>
                </c:pt>
                <c:pt idx="19">
                  <c:v>7.7</c:v>
                </c:pt>
                <c:pt idx="20">
                  <c:v>8</c:v>
                </c:pt>
                <c:pt idx="21">
                  <c:v>8.5</c:v>
                </c:pt>
                <c:pt idx="22">
                  <c:v>9.1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10.9</c:v>
                </c:pt>
                <c:pt idx="29">
                  <c:v>11</c:v>
                </c:pt>
                <c:pt idx="30">
                  <c:v>11.1</c:v>
                </c:pt>
                <c:pt idx="31">
                  <c:v>11.2</c:v>
                </c:pt>
                <c:pt idx="32">
                  <c:v>11.2</c:v>
                </c:pt>
                <c:pt idx="33">
                  <c:v>11.3</c:v>
                </c:pt>
                <c:pt idx="34">
                  <c:v>11.3</c:v>
                </c:pt>
                <c:pt idx="35">
                  <c:v>11.4</c:v>
                </c:pt>
                <c:pt idx="36">
                  <c:v>11.4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</c:numCache>
            </c:numRef>
          </c:yVal>
          <c:smooth val="1"/>
        </c:ser>
        <c:axId val="37848281"/>
        <c:axId val="5090210"/>
      </c:scatterChart>
      <c:valAx>
        <c:axId val="3784828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crossBetween val="midCat"/>
        <c:dispUnits/>
      </c:valAx>
      <c:valAx>
        <c:axId val="5090210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82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30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325"/>
          <c:w val="0.886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2"/>
          <c:order val="1"/>
          <c:tx>
            <c:v>H3PO4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titratievergelijking!$D$10:$D$32</c:f>
              <c:numCache>
                <c:ptCount val="23"/>
                <c:pt idx="0">
                  <c:v>-0.37015358144687177</c:v>
                </c:pt>
                <c:pt idx="1">
                  <c:v>0.055690170682015455</c:v>
                </c:pt>
                <c:pt idx="2">
                  <c:v>0.21876582961791075</c:v>
                </c:pt>
                <c:pt idx="3">
                  <c:v>0.2767696989402226</c:v>
                </c:pt>
                <c:pt idx="4">
                  <c:v>0.29612837741221637</c:v>
                </c:pt>
                <c:pt idx="5">
                  <c:v>0.30271688585983236</c:v>
                </c:pt>
                <c:pt idx="6">
                  <c:v>0.30595827522002206</c:v>
                </c:pt>
                <c:pt idx="7">
                  <c:v>0.31054532513533556</c:v>
                </c:pt>
                <c:pt idx="8">
                  <c:v>0.3226234244930839</c:v>
                </c:pt>
                <c:pt idx="9">
                  <c:v>0.35473977663479</c:v>
                </c:pt>
                <c:pt idx="10">
                  <c:v>0.4213291882963482</c:v>
                </c:pt>
                <c:pt idx="11">
                  <c:v>0.5066222683095651</c:v>
                </c:pt>
                <c:pt idx="12">
                  <c:v>0.5675012904221127</c:v>
                </c:pt>
                <c:pt idx="13">
                  <c:v>0.595324805597997</c:v>
                </c:pt>
                <c:pt idx="14">
                  <c:v>0.6057782432701254</c:v>
                </c:pt>
                <c:pt idx="15">
                  <c:v>0.6104858026928748</c:v>
                </c:pt>
                <c:pt idx="16">
                  <c:v>0.6159590076572699</c:v>
                </c:pt>
                <c:pt idx="17">
                  <c:v>0.6302025750023149</c:v>
                </c:pt>
                <c:pt idx="18">
                  <c:v>0.6738819601187104</c:v>
                </c:pt>
                <c:pt idx="19">
                  <c:v>0.8081932362575431</c:v>
                </c:pt>
                <c:pt idx="20">
                  <c:v>1.2087230442729966</c:v>
                </c:pt>
                <c:pt idx="21">
                  <c:v>2.3747954842544594</c:v>
                </c:pt>
                <c:pt idx="22">
                  <c:v>5.862288800513365</c:v>
                </c:pt>
              </c:numCache>
            </c:numRef>
          </c:xVal>
          <c:yVal>
            <c:numRef>
              <c:f>titratievergelijking!$A$10:$A$32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1"/>
        </c:ser>
        <c:axId val="45811891"/>
        <c:axId val="9653836"/>
      </c:scatterChart>
      <c:valAx>
        <c:axId val="4581189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crossBetween val="midCat"/>
        <c:dispUnits/>
      </c:valAx>
      <c:valAx>
        <c:axId val="9653836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3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3"/>
          <c:w val="0.886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H3PO4 - titratie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titratietabellen!$J$4:$J$113</c:f>
              <c:numCache>
                <c:ptCount val="110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5.2</c:v>
                </c:pt>
                <c:pt idx="10">
                  <c:v>6</c:v>
                </c:pt>
                <c:pt idx="11">
                  <c:v>6.3</c:v>
                </c:pt>
                <c:pt idx="12">
                  <c:v>6.6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7.1</c:v>
                </c:pt>
                <c:pt idx="17">
                  <c:v>7.3</c:v>
                </c:pt>
                <c:pt idx="18">
                  <c:v>7.5</c:v>
                </c:pt>
                <c:pt idx="19">
                  <c:v>7.7</c:v>
                </c:pt>
                <c:pt idx="20">
                  <c:v>8</c:v>
                </c:pt>
                <c:pt idx="21">
                  <c:v>8.5</c:v>
                </c:pt>
                <c:pt idx="22">
                  <c:v>9.1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10.9</c:v>
                </c:pt>
                <c:pt idx="29">
                  <c:v>11</c:v>
                </c:pt>
                <c:pt idx="30">
                  <c:v>11.1</c:v>
                </c:pt>
                <c:pt idx="31">
                  <c:v>11.2</c:v>
                </c:pt>
                <c:pt idx="32">
                  <c:v>11.2</c:v>
                </c:pt>
                <c:pt idx="33">
                  <c:v>11.3</c:v>
                </c:pt>
                <c:pt idx="34">
                  <c:v>11.3</c:v>
                </c:pt>
                <c:pt idx="35">
                  <c:v>11.4</c:v>
                </c:pt>
                <c:pt idx="36">
                  <c:v>11.4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</c:numCache>
            </c:numRef>
          </c:yVal>
          <c:smooth val="0"/>
        </c:ser>
        <c:ser>
          <c:idx val="2"/>
          <c:order val="1"/>
          <c:tx>
            <c:v>H3PO4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titratievergelijking!$D$10:$D$32</c:f>
              <c:numCache>
                <c:ptCount val="23"/>
                <c:pt idx="0">
                  <c:v>-0.37015358144687177</c:v>
                </c:pt>
                <c:pt idx="1">
                  <c:v>0.055690170682015455</c:v>
                </c:pt>
                <c:pt idx="2">
                  <c:v>0.21876582961791075</c:v>
                </c:pt>
                <c:pt idx="3">
                  <c:v>0.2767696989402226</c:v>
                </c:pt>
                <c:pt idx="4">
                  <c:v>0.29612837741221637</c:v>
                </c:pt>
                <c:pt idx="5">
                  <c:v>0.30271688585983236</c:v>
                </c:pt>
                <c:pt idx="6">
                  <c:v>0.30595827522002206</c:v>
                </c:pt>
                <c:pt idx="7">
                  <c:v>0.31054532513533556</c:v>
                </c:pt>
                <c:pt idx="8">
                  <c:v>0.3226234244930839</c:v>
                </c:pt>
                <c:pt idx="9">
                  <c:v>0.35473977663479</c:v>
                </c:pt>
                <c:pt idx="10">
                  <c:v>0.4213291882963482</c:v>
                </c:pt>
                <c:pt idx="11">
                  <c:v>0.5066222683095651</c:v>
                </c:pt>
                <c:pt idx="12">
                  <c:v>0.5675012904221127</c:v>
                </c:pt>
                <c:pt idx="13">
                  <c:v>0.595324805597997</c:v>
                </c:pt>
                <c:pt idx="14">
                  <c:v>0.6057782432701254</c:v>
                </c:pt>
                <c:pt idx="15">
                  <c:v>0.6104858026928748</c:v>
                </c:pt>
                <c:pt idx="16">
                  <c:v>0.6159590076572699</c:v>
                </c:pt>
                <c:pt idx="17">
                  <c:v>0.6302025750023149</c:v>
                </c:pt>
                <c:pt idx="18">
                  <c:v>0.6738819601187104</c:v>
                </c:pt>
                <c:pt idx="19">
                  <c:v>0.8081932362575431</c:v>
                </c:pt>
                <c:pt idx="20">
                  <c:v>1.2087230442729966</c:v>
                </c:pt>
                <c:pt idx="21">
                  <c:v>2.3747954842544594</c:v>
                </c:pt>
                <c:pt idx="22">
                  <c:v>5.862288800513365</c:v>
                </c:pt>
              </c:numCache>
            </c:numRef>
          </c:xVal>
          <c:yVal>
            <c:numRef>
              <c:f>titratievergelijking!$A$10:$A$32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1"/>
        </c:ser>
        <c:axId val="19775661"/>
        <c:axId val="43763222"/>
      </c:scatterChart>
      <c:valAx>
        <c:axId val="1977566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crossBetween val="midCat"/>
        <c:dispUnits/>
      </c:valAx>
      <c:valAx>
        <c:axId val="43763222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3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175"/>
          <c:w val="0.88675"/>
          <c:h val="0.86875"/>
        </c:manualLayout>
      </c:layout>
      <c:scatterChart>
        <c:scatterStyle val="lineMarker"/>
        <c:varyColors val="0"/>
        <c:ser>
          <c:idx val="1"/>
          <c:order val="0"/>
          <c:tx>
            <c:v>cola - vers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titratietabellen!$G$4:$G$113</c:f>
              <c:numCache>
                <c:ptCount val="110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</c:v>
                </c:pt>
                <c:pt idx="4">
                  <c:v>3.1</c:v>
                </c:pt>
                <c:pt idx="5">
                  <c:v>3.3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4</c:v>
                </c:pt>
                <c:pt idx="10">
                  <c:v>4.2</c:v>
                </c:pt>
                <c:pt idx="11">
                  <c:v>4.5</c:v>
                </c:pt>
                <c:pt idx="12">
                  <c:v>4.6</c:v>
                </c:pt>
                <c:pt idx="13">
                  <c:v>4.8</c:v>
                </c:pt>
                <c:pt idx="14">
                  <c:v>4.9</c:v>
                </c:pt>
                <c:pt idx="15">
                  <c:v>5.1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5.4</c:v>
                </c:pt>
                <c:pt idx="21">
                  <c:v>5.5</c:v>
                </c:pt>
                <c:pt idx="22">
                  <c:v>5.5</c:v>
                </c:pt>
                <c:pt idx="23">
                  <c:v>5.6</c:v>
                </c:pt>
                <c:pt idx="24">
                  <c:v>5.7</c:v>
                </c:pt>
                <c:pt idx="25">
                  <c:v>5.7</c:v>
                </c:pt>
                <c:pt idx="26">
                  <c:v>5.7</c:v>
                </c:pt>
                <c:pt idx="27">
                  <c:v>5.7</c:v>
                </c:pt>
                <c:pt idx="28">
                  <c:v>5.8</c:v>
                </c:pt>
                <c:pt idx="29">
                  <c:v>5.8</c:v>
                </c:pt>
                <c:pt idx="30">
                  <c:v>5.9</c:v>
                </c:pt>
                <c:pt idx="31">
                  <c:v>5.9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6.2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6.5</c:v>
                </c:pt>
                <c:pt idx="48">
                  <c:v>6.5</c:v>
                </c:pt>
                <c:pt idx="49">
                  <c:v>6.6</c:v>
                </c:pt>
                <c:pt idx="50">
                  <c:v>6.6</c:v>
                </c:pt>
                <c:pt idx="51">
                  <c:v>6.6</c:v>
                </c:pt>
                <c:pt idx="52">
                  <c:v>6.6</c:v>
                </c:pt>
                <c:pt idx="53">
                  <c:v>6.7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6.9</c:v>
                </c:pt>
                <c:pt idx="58">
                  <c:v>6.9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7.1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7.3</c:v>
                </c:pt>
                <c:pt idx="67">
                  <c:v>7.4</c:v>
                </c:pt>
                <c:pt idx="68">
                  <c:v>7.5</c:v>
                </c:pt>
                <c:pt idx="69">
                  <c:v>7.6</c:v>
                </c:pt>
                <c:pt idx="70">
                  <c:v>7.6</c:v>
                </c:pt>
                <c:pt idx="71">
                  <c:v>7.8</c:v>
                </c:pt>
                <c:pt idx="72">
                  <c:v>7.9</c:v>
                </c:pt>
                <c:pt idx="73">
                  <c:v>8</c:v>
                </c:pt>
                <c:pt idx="74">
                  <c:v>8.2</c:v>
                </c:pt>
                <c:pt idx="75">
                  <c:v>8.4</c:v>
                </c:pt>
                <c:pt idx="76">
                  <c:v>8.6</c:v>
                </c:pt>
                <c:pt idx="77">
                  <c:v>8.8</c:v>
                </c:pt>
                <c:pt idx="78">
                  <c:v>8.9</c:v>
                </c:pt>
                <c:pt idx="79">
                  <c:v>9</c:v>
                </c:pt>
                <c:pt idx="80">
                  <c:v>9.1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9.4</c:v>
                </c:pt>
                <c:pt idx="86">
                  <c:v>9.4</c:v>
                </c:pt>
                <c:pt idx="87">
                  <c:v>9.5</c:v>
                </c:pt>
                <c:pt idx="88">
                  <c:v>9.6</c:v>
                </c:pt>
                <c:pt idx="89">
                  <c:v>9.7</c:v>
                </c:pt>
                <c:pt idx="90">
                  <c:v>9.7</c:v>
                </c:pt>
                <c:pt idx="91">
                  <c:v>9.7</c:v>
                </c:pt>
                <c:pt idx="92">
                  <c:v>9.7</c:v>
                </c:pt>
                <c:pt idx="93">
                  <c:v>9.7</c:v>
                </c:pt>
                <c:pt idx="94">
                  <c:v>9.8</c:v>
                </c:pt>
                <c:pt idx="95">
                  <c:v>9.8</c:v>
                </c:pt>
                <c:pt idx="96">
                  <c:v>9.9</c:v>
                </c:pt>
                <c:pt idx="97">
                  <c:v>9.9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10.2</c:v>
                </c:pt>
                <c:pt idx="107">
                  <c:v>10.2</c:v>
                </c:pt>
                <c:pt idx="108">
                  <c:v>10.3</c:v>
                </c:pt>
              </c:numCache>
            </c:numRef>
          </c:yVal>
          <c:smooth val="1"/>
        </c:ser>
        <c:ser>
          <c:idx val="0"/>
          <c:order val="1"/>
          <c:tx>
            <c:v>titreercurve H3PO4 + H2CO3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 met co2'!$D$12:$D$34</c:f>
              <c:numCache>
                <c:ptCount val="23"/>
                <c:pt idx="0">
                  <c:v>-0.41484520985906664</c:v>
                </c:pt>
                <c:pt idx="1">
                  <c:v>-0.01788415591268604</c:v>
                </c:pt>
                <c:pt idx="2">
                  <c:v>0.12633582792287795</c:v>
                </c:pt>
                <c:pt idx="3">
                  <c:v>0.17634817076854775</c:v>
                </c:pt>
                <c:pt idx="4">
                  <c:v>0.19341696086563992</c:v>
                </c:pt>
                <c:pt idx="5">
                  <c:v>0.20095333368935742</c:v>
                </c:pt>
                <c:pt idx="6">
                  <c:v>0.20966172214895124</c:v>
                </c:pt>
                <c:pt idx="7">
                  <c:v>0.230326793897388</c:v>
                </c:pt>
                <c:pt idx="8">
                  <c:v>0.2788258236920196</c:v>
                </c:pt>
                <c:pt idx="9">
                  <c:v>0.36185715025972387</c:v>
                </c:pt>
                <c:pt idx="10">
                  <c:v>0.45867475385405904</c:v>
                </c:pt>
                <c:pt idx="11">
                  <c:v>0.5420854232825443</c:v>
                </c:pt>
                <c:pt idx="12">
                  <c:v>0.5932530280172347</c:v>
                </c:pt>
                <c:pt idx="13">
                  <c:v>0.6177071387492234</c:v>
                </c:pt>
                <c:pt idx="14">
                  <c:v>0.6338580056086823</c:v>
                </c:pt>
                <c:pt idx="15">
                  <c:v>0.6596703903300838</c:v>
                </c:pt>
                <c:pt idx="16">
                  <c:v>0.7115683258457042</c:v>
                </c:pt>
                <c:pt idx="17">
                  <c:v>0.7876956334869208</c:v>
                </c:pt>
                <c:pt idx="18">
                  <c:v>0.8751310516723626</c:v>
                </c:pt>
                <c:pt idx="19">
                  <c:v>1.0224162047717869</c:v>
                </c:pt>
                <c:pt idx="20">
                  <c:v>1.4108051836002025</c:v>
                </c:pt>
                <c:pt idx="21">
                  <c:v>2.550311228472591</c:v>
                </c:pt>
                <c:pt idx="22">
                  <c:v>6.015035876218537</c:v>
                </c:pt>
              </c:numCache>
            </c:numRef>
          </c:xVal>
          <c:yVal>
            <c:numRef>
              <c:f>'titratievergelijking met co2'!$A$12:$A$34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0"/>
        </c:ser>
        <c:axId val="58324679"/>
        <c:axId val="55160064"/>
      </c:scatterChart>
      <c:valAx>
        <c:axId val="58324679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crossBetween val="midCat"/>
        <c:dispUnits/>
      </c:valAx>
      <c:valAx>
        <c:axId val="55160064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2467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25"/>
          <c:y val="0.61725"/>
          <c:w val="0.406"/>
          <c:h val="0.1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275"/>
          <c:w val="0.88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H3PO4 - titratie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titratietabellen!$J$4:$J$113</c:f>
              <c:numCache>
                <c:ptCount val="110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5.2</c:v>
                </c:pt>
                <c:pt idx="10">
                  <c:v>6</c:v>
                </c:pt>
                <c:pt idx="11">
                  <c:v>6.3</c:v>
                </c:pt>
                <c:pt idx="12">
                  <c:v>6.6</c:v>
                </c:pt>
                <c:pt idx="13">
                  <c:v>6.7</c:v>
                </c:pt>
                <c:pt idx="14">
                  <c:v>6.9</c:v>
                </c:pt>
                <c:pt idx="15">
                  <c:v>7</c:v>
                </c:pt>
                <c:pt idx="16">
                  <c:v>7.1</c:v>
                </c:pt>
                <c:pt idx="17">
                  <c:v>7.3</c:v>
                </c:pt>
                <c:pt idx="18">
                  <c:v>7.5</c:v>
                </c:pt>
                <c:pt idx="19">
                  <c:v>7.7</c:v>
                </c:pt>
                <c:pt idx="20">
                  <c:v>8</c:v>
                </c:pt>
                <c:pt idx="21">
                  <c:v>8.5</c:v>
                </c:pt>
                <c:pt idx="22">
                  <c:v>9.1</c:v>
                </c:pt>
                <c:pt idx="23">
                  <c:v>9.6</c:v>
                </c:pt>
                <c:pt idx="24">
                  <c:v>10</c:v>
                </c:pt>
                <c:pt idx="25">
                  <c:v>10.4</c:v>
                </c:pt>
                <c:pt idx="26">
                  <c:v>10.6</c:v>
                </c:pt>
                <c:pt idx="27">
                  <c:v>10.8</c:v>
                </c:pt>
                <c:pt idx="28">
                  <c:v>10.9</c:v>
                </c:pt>
                <c:pt idx="29">
                  <c:v>11</c:v>
                </c:pt>
                <c:pt idx="30">
                  <c:v>11.1</c:v>
                </c:pt>
                <c:pt idx="31">
                  <c:v>11.2</c:v>
                </c:pt>
                <c:pt idx="32">
                  <c:v>11.2</c:v>
                </c:pt>
                <c:pt idx="33">
                  <c:v>11.3</c:v>
                </c:pt>
                <c:pt idx="34">
                  <c:v>11.3</c:v>
                </c:pt>
                <c:pt idx="35">
                  <c:v>11.4</c:v>
                </c:pt>
                <c:pt idx="36">
                  <c:v>11.4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</c:numCache>
            </c:numRef>
          </c:yVal>
          <c:smooth val="0"/>
        </c:ser>
        <c:ser>
          <c:idx val="2"/>
          <c:order val="1"/>
          <c:tx>
            <c:v>H3PO4 + H2CO3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 met co2'!$D$12:$D$34</c:f>
              <c:numCache>
                <c:ptCount val="23"/>
                <c:pt idx="0">
                  <c:v>-0.41484520985906664</c:v>
                </c:pt>
                <c:pt idx="1">
                  <c:v>-0.01788415591268604</c:v>
                </c:pt>
                <c:pt idx="2">
                  <c:v>0.12633582792287795</c:v>
                </c:pt>
                <c:pt idx="3">
                  <c:v>0.17634817076854775</c:v>
                </c:pt>
                <c:pt idx="4">
                  <c:v>0.19341696086563992</c:v>
                </c:pt>
                <c:pt idx="5">
                  <c:v>0.20095333368935742</c:v>
                </c:pt>
                <c:pt idx="6">
                  <c:v>0.20966172214895124</c:v>
                </c:pt>
                <c:pt idx="7">
                  <c:v>0.230326793897388</c:v>
                </c:pt>
                <c:pt idx="8">
                  <c:v>0.2788258236920196</c:v>
                </c:pt>
                <c:pt idx="9">
                  <c:v>0.36185715025972387</c:v>
                </c:pt>
                <c:pt idx="10">
                  <c:v>0.45867475385405904</c:v>
                </c:pt>
                <c:pt idx="11">
                  <c:v>0.5420854232825443</c:v>
                </c:pt>
                <c:pt idx="12">
                  <c:v>0.5932530280172347</c:v>
                </c:pt>
                <c:pt idx="13">
                  <c:v>0.6177071387492234</c:v>
                </c:pt>
                <c:pt idx="14">
                  <c:v>0.6338580056086823</c:v>
                </c:pt>
                <c:pt idx="15">
                  <c:v>0.6596703903300838</c:v>
                </c:pt>
                <c:pt idx="16">
                  <c:v>0.7115683258457042</c:v>
                </c:pt>
                <c:pt idx="17">
                  <c:v>0.7876956334869208</c:v>
                </c:pt>
                <c:pt idx="18">
                  <c:v>0.8751310516723626</c:v>
                </c:pt>
                <c:pt idx="19">
                  <c:v>1.0224162047717869</c:v>
                </c:pt>
                <c:pt idx="20">
                  <c:v>1.4108051836002025</c:v>
                </c:pt>
                <c:pt idx="21">
                  <c:v>2.550311228472591</c:v>
                </c:pt>
                <c:pt idx="22">
                  <c:v>6.015035876218537</c:v>
                </c:pt>
              </c:numCache>
            </c:numRef>
          </c:xVal>
          <c:yVal>
            <c:numRef>
              <c:f>'titratievergelijking met co2'!$A$12:$A$34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1"/>
        </c:ser>
        <c:axId val="26678529"/>
        <c:axId val="38780170"/>
      </c:scatterChart>
      <c:valAx>
        <c:axId val="2667852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crossBetween val="midCat"/>
        <c:dispUnits/>
      </c:valAx>
      <c:valAx>
        <c:axId val="38780170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852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"/>
          <c:y val="0.63825"/>
          <c:w val="0.396"/>
          <c:h val="0.12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3"/>
          <c:w val="0.886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2"/>
          <c:order val="1"/>
          <c:tx>
            <c:v>H3PO4 + H2CO3 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 met co2'!$D$12:$D$34</c:f>
              <c:numCache>
                <c:ptCount val="23"/>
                <c:pt idx="0">
                  <c:v>-0.41484520985906664</c:v>
                </c:pt>
                <c:pt idx="1">
                  <c:v>-0.01788415591268604</c:v>
                </c:pt>
                <c:pt idx="2">
                  <c:v>0.12633582792287795</c:v>
                </c:pt>
                <c:pt idx="3">
                  <c:v>0.17634817076854775</c:v>
                </c:pt>
                <c:pt idx="4">
                  <c:v>0.19341696086563992</c:v>
                </c:pt>
                <c:pt idx="5">
                  <c:v>0.20095333368935742</c:v>
                </c:pt>
                <c:pt idx="6">
                  <c:v>0.20966172214895124</c:v>
                </c:pt>
                <c:pt idx="7">
                  <c:v>0.230326793897388</c:v>
                </c:pt>
                <c:pt idx="8">
                  <c:v>0.2788258236920196</c:v>
                </c:pt>
                <c:pt idx="9">
                  <c:v>0.36185715025972387</c:v>
                </c:pt>
                <c:pt idx="10">
                  <c:v>0.45867475385405904</c:v>
                </c:pt>
                <c:pt idx="11">
                  <c:v>0.5420854232825443</c:v>
                </c:pt>
                <c:pt idx="12">
                  <c:v>0.5932530280172347</c:v>
                </c:pt>
                <c:pt idx="13">
                  <c:v>0.6177071387492234</c:v>
                </c:pt>
                <c:pt idx="14">
                  <c:v>0.6338580056086823</c:v>
                </c:pt>
                <c:pt idx="15">
                  <c:v>0.6596703903300838</c:v>
                </c:pt>
                <c:pt idx="16">
                  <c:v>0.7115683258457042</c:v>
                </c:pt>
                <c:pt idx="17">
                  <c:v>0.7876956334869208</c:v>
                </c:pt>
                <c:pt idx="18">
                  <c:v>0.8751310516723626</c:v>
                </c:pt>
                <c:pt idx="19">
                  <c:v>1.0224162047717869</c:v>
                </c:pt>
                <c:pt idx="20">
                  <c:v>1.4108051836002025</c:v>
                </c:pt>
                <c:pt idx="21">
                  <c:v>2.550311228472591</c:v>
                </c:pt>
                <c:pt idx="22">
                  <c:v>6.015035876218537</c:v>
                </c:pt>
              </c:numCache>
            </c:numRef>
          </c:xVal>
          <c:yVal>
            <c:numRef>
              <c:f>'titratievergelijking met co2'!$A$12:$A$34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1"/>
        </c:ser>
        <c:axId val="13477211"/>
        <c:axId val="54186036"/>
      </c:scatterChart>
      <c:valAx>
        <c:axId val="1347721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crossBetween val="midCat"/>
        <c:dispUnits/>
      </c:valAx>
      <c:valAx>
        <c:axId val="54186036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72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"/>
          <c:y val="0.593"/>
          <c:w val="0.415"/>
          <c:h val="0.1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cola titratie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275"/>
          <c:w val="0.88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cola - oud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titratietabellen!$C$4:$C$113</c:f>
              <c:numCache>
                <c:ptCount val="110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0.30000000000000004</c:v>
                </c:pt>
                <c:pt idx="13">
                  <c:v>0.325</c:v>
                </c:pt>
                <c:pt idx="14">
                  <c:v>0.35000000000000003</c:v>
                </c:pt>
                <c:pt idx="15">
                  <c:v>0.375</c:v>
                </c:pt>
                <c:pt idx="16">
                  <c:v>0.4</c:v>
                </c:pt>
                <c:pt idx="17">
                  <c:v>0.42500000000000004</c:v>
                </c:pt>
                <c:pt idx="18">
                  <c:v>0.45</c:v>
                </c:pt>
                <c:pt idx="19">
                  <c:v>0.47500000000000003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0.5750000000000001</c:v>
                </c:pt>
                <c:pt idx="24">
                  <c:v>0.6000000000000001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0.7000000000000001</c:v>
                </c:pt>
                <c:pt idx="29">
                  <c:v>0.7250000000000001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0.8250000000000001</c:v>
                </c:pt>
                <c:pt idx="34">
                  <c:v>0.8500000000000001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0.9500000000000001</c:v>
                </c:pt>
                <c:pt idx="39">
                  <c:v>0.9750000000000001</c:v>
                </c:pt>
                <c:pt idx="40">
                  <c:v>1</c:v>
                </c:pt>
                <c:pt idx="41">
                  <c:v>1.0250000000000001</c:v>
                </c:pt>
                <c:pt idx="42">
                  <c:v>1.05</c:v>
                </c:pt>
                <c:pt idx="43">
                  <c:v>1.075</c:v>
                </c:pt>
                <c:pt idx="44">
                  <c:v>1.1</c:v>
                </c:pt>
                <c:pt idx="45">
                  <c:v>1.125</c:v>
                </c:pt>
                <c:pt idx="46">
                  <c:v>1.1500000000000001</c:v>
                </c:pt>
                <c:pt idx="47">
                  <c:v>1.175</c:v>
                </c:pt>
                <c:pt idx="48">
                  <c:v>1.2000000000000002</c:v>
                </c:pt>
                <c:pt idx="49">
                  <c:v>1.225</c:v>
                </c:pt>
                <c:pt idx="50">
                  <c:v>1.25</c:v>
                </c:pt>
                <c:pt idx="51">
                  <c:v>1.2750000000000001</c:v>
                </c:pt>
                <c:pt idx="52">
                  <c:v>1.3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1.4000000000000001</c:v>
                </c:pt>
                <c:pt idx="57">
                  <c:v>1.425</c:v>
                </c:pt>
                <c:pt idx="58">
                  <c:v>1.4500000000000002</c:v>
                </c:pt>
                <c:pt idx="59">
                  <c:v>1.475</c:v>
                </c:pt>
                <c:pt idx="60">
                  <c:v>1.5</c:v>
                </c:pt>
                <c:pt idx="61">
                  <c:v>1.5250000000000001</c:v>
                </c:pt>
                <c:pt idx="62">
                  <c:v>1.55</c:v>
                </c:pt>
                <c:pt idx="63">
                  <c:v>1.5750000000000002</c:v>
                </c:pt>
                <c:pt idx="64">
                  <c:v>1.6</c:v>
                </c:pt>
                <c:pt idx="65">
                  <c:v>1.625</c:v>
                </c:pt>
                <c:pt idx="66">
                  <c:v>1.6500000000000001</c:v>
                </c:pt>
                <c:pt idx="67">
                  <c:v>1.675</c:v>
                </c:pt>
                <c:pt idx="68">
                  <c:v>1.7000000000000002</c:v>
                </c:pt>
                <c:pt idx="69">
                  <c:v>1.725</c:v>
                </c:pt>
                <c:pt idx="70">
                  <c:v>1.75</c:v>
                </c:pt>
                <c:pt idx="71">
                  <c:v>1.7750000000000001</c:v>
                </c:pt>
                <c:pt idx="72">
                  <c:v>1.8</c:v>
                </c:pt>
                <c:pt idx="73">
                  <c:v>1.8250000000000002</c:v>
                </c:pt>
                <c:pt idx="74">
                  <c:v>1.85</c:v>
                </c:pt>
                <c:pt idx="75">
                  <c:v>1.875</c:v>
                </c:pt>
                <c:pt idx="76">
                  <c:v>1.9000000000000001</c:v>
                </c:pt>
                <c:pt idx="77">
                  <c:v>1.925</c:v>
                </c:pt>
                <c:pt idx="78">
                  <c:v>1.9500000000000002</c:v>
                </c:pt>
                <c:pt idx="79">
                  <c:v>1.975</c:v>
                </c:pt>
                <c:pt idx="80">
                  <c:v>2</c:v>
                </c:pt>
                <c:pt idx="81">
                  <c:v>2.025</c:v>
                </c:pt>
                <c:pt idx="82">
                  <c:v>2.0500000000000003</c:v>
                </c:pt>
                <c:pt idx="83">
                  <c:v>2.075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2.1750000000000003</c:v>
                </c:pt>
                <c:pt idx="88">
                  <c:v>2.2</c:v>
                </c:pt>
                <c:pt idx="89">
                  <c:v>2.225</c:v>
                </c:pt>
                <c:pt idx="90">
                  <c:v>2.25</c:v>
                </c:pt>
                <c:pt idx="91">
                  <c:v>2.275</c:v>
                </c:pt>
                <c:pt idx="92">
                  <c:v>2.3000000000000003</c:v>
                </c:pt>
                <c:pt idx="93">
                  <c:v>2.325</c:v>
                </c:pt>
                <c:pt idx="94">
                  <c:v>2.35</c:v>
                </c:pt>
                <c:pt idx="95">
                  <c:v>2.375</c:v>
                </c:pt>
                <c:pt idx="96">
                  <c:v>2.4000000000000004</c:v>
                </c:pt>
                <c:pt idx="97">
                  <c:v>2.4250000000000003</c:v>
                </c:pt>
                <c:pt idx="98">
                  <c:v>2.45</c:v>
                </c:pt>
                <c:pt idx="99">
                  <c:v>2.475</c:v>
                </c:pt>
                <c:pt idx="100">
                  <c:v>2.5</c:v>
                </c:pt>
                <c:pt idx="101">
                  <c:v>2.5250000000000004</c:v>
                </c:pt>
                <c:pt idx="102">
                  <c:v>2.5500000000000003</c:v>
                </c:pt>
                <c:pt idx="103">
                  <c:v>2.575</c:v>
                </c:pt>
                <c:pt idx="104">
                  <c:v>2.6</c:v>
                </c:pt>
                <c:pt idx="105">
                  <c:v>2.625</c:v>
                </c:pt>
                <c:pt idx="106">
                  <c:v>2.6500000000000004</c:v>
                </c:pt>
                <c:pt idx="107">
                  <c:v>2.6750000000000003</c:v>
                </c:pt>
                <c:pt idx="108">
                  <c:v>2.7</c:v>
                </c:pt>
              </c:numCache>
            </c:numRef>
          </c:xVal>
          <c:yVal>
            <c:numRef>
              <c:f>titratietabellen!$D$4:$D$113</c:f>
              <c:numCache>
                <c:ptCount val="110"/>
                <c:pt idx="0">
                  <c:v>2.8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3.3</c:v>
                </c:pt>
                <c:pt idx="5">
                  <c:v>3.4</c:v>
                </c:pt>
                <c:pt idx="6">
                  <c:v>3.6</c:v>
                </c:pt>
                <c:pt idx="7">
                  <c:v>3.9</c:v>
                </c:pt>
                <c:pt idx="8">
                  <c:v>4.2</c:v>
                </c:pt>
                <c:pt idx="9">
                  <c:v>4.7</c:v>
                </c:pt>
                <c:pt idx="10">
                  <c:v>5.2</c:v>
                </c:pt>
                <c:pt idx="11">
                  <c:v>5.8</c:v>
                </c:pt>
                <c:pt idx="12">
                  <c:v>6.1</c:v>
                </c:pt>
                <c:pt idx="13">
                  <c:v>6.3</c:v>
                </c:pt>
                <c:pt idx="14">
                  <c:v>6.5</c:v>
                </c:pt>
                <c:pt idx="15">
                  <c:v>6.6</c:v>
                </c:pt>
                <c:pt idx="16">
                  <c:v>6.8</c:v>
                </c:pt>
                <c:pt idx="17">
                  <c:v>6.9</c:v>
                </c:pt>
                <c:pt idx="18">
                  <c:v>7.1</c:v>
                </c:pt>
                <c:pt idx="19">
                  <c:v>7.2</c:v>
                </c:pt>
                <c:pt idx="20">
                  <c:v>7.3</c:v>
                </c:pt>
                <c:pt idx="21">
                  <c:v>7.5</c:v>
                </c:pt>
                <c:pt idx="22">
                  <c:v>7.7</c:v>
                </c:pt>
                <c:pt idx="23">
                  <c:v>7.9</c:v>
                </c:pt>
                <c:pt idx="24">
                  <c:v>8.3</c:v>
                </c:pt>
                <c:pt idx="25">
                  <c:v>8.8</c:v>
                </c:pt>
                <c:pt idx="26">
                  <c:v>9.1</c:v>
                </c:pt>
                <c:pt idx="27">
                  <c:v>9.4</c:v>
                </c:pt>
                <c:pt idx="28">
                  <c:v>9.8</c:v>
                </c:pt>
                <c:pt idx="29">
                  <c:v>10.1</c:v>
                </c:pt>
                <c:pt idx="30">
                  <c:v>10.4</c:v>
                </c:pt>
                <c:pt idx="31">
                  <c:v>10.6</c:v>
                </c:pt>
                <c:pt idx="32">
                  <c:v>10.7</c:v>
                </c:pt>
                <c:pt idx="33">
                  <c:v>10.9</c:v>
                </c:pt>
                <c:pt idx="34">
                  <c:v>10.9</c:v>
                </c:pt>
                <c:pt idx="35">
                  <c:v>11</c:v>
                </c:pt>
                <c:pt idx="36">
                  <c:v>11.1</c:v>
                </c:pt>
                <c:pt idx="37">
                  <c:v>11.2</c:v>
                </c:pt>
                <c:pt idx="38">
                  <c:v>11.2</c:v>
                </c:pt>
                <c:pt idx="39">
                  <c:v>11.2</c:v>
                </c:pt>
                <c:pt idx="40">
                  <c:v>11.3</c:v>
                </c:pt>
              </c:numCache>
            </c:numRef>
          </c:yVal>
          <c:smooth val="0"/>
        </c:ser>
        <c:ser>
          <c:idx val="2"/>
          <c:order val="1"/>
          <c:tx>
            <c:v>H3PO4 + H2CO3 + H3C titreercurve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'titratievergelijkingmetco+cz'!$D$17:$D$39</c:f>
              <c:numCache>
                <c:ptCount val="23"/>
                <c:pt idx="0">
                  <c:v>-0.4578942161299905</c:v>
                </c:pt>
                <c:pt idx="1">
                  <c:v>-0.08214138015553323</c:v>
                </c:pt>
                <c:pt idx="2">
                  <c:v>0.06224572851093847</c:v>
                </c:pt>
                <c:pt idx="3">
                  <c:v>0.12973984992639231</c:v>
                </c:pt>
                <c:pt idx="4">
                  <c:v>0.16733783253187431</c:v>
                </c:pt>
                <c:pt idx="5">
                  <c:v>0.19833686078863477</c:v>
                </c:pt>
                <c:pt idx="6">
                  <c:v>0.2335920124527103</c:v>
                </c:pt>
                <c:pt idx="7">
                  <c:v>0.2747315952698558</c:v>
                </c:pt>
                <c:pt idx="8">
                  <c:v>0.33523148393129376</c:v>
                </c:pt>
                <c:pt idx="9">
                  <c:v>0.4216278401705691</c:v>
                </c:pt>
                <c:pt idx="10">
                  <c:v>0.5052723550184559</c:v>
                </c:pt>
                <c:pt idx="11">
                  <c:v>0.562535620952048</c:v>
                </c:pt>
                <c:pt idx="12">
                  <c:v>0.5929219119482991</c:v>
                </c:pt>
                <c:pt idx="13">
                  <c:v>0.6072313663213695</c:v>
                </c:pt>
                <c:pt idx="14">
                  <c:v>0.6183909569841639</c:v>
                </c:pt>
                <c:pt idx="15">
                  <c:v>0.6390063072163256</c:v>
                </c:pt>
                <c:pt idx="16">
                  <c:v>0.681796341515599</c:v>
                </c:pt>
                <c:pt idx="17">
                  <c:v>0.7454324005498937</c:v>
                </c:pt>
                <c:pt idx="18">
                  <c:v>0.8209341983787378</c:v>
                </c:pt>
                <c:pt idx="19">
                  <c:v>0.9544332877791954</c:v>
                </c:pt>
                <c:pt idx="20">
                  <c:v>1.3192804160142289</c:v>
                </c:pt>
                <c:pt idx="21">
                  <c:v>2.4262872496741856</c:v>
                </c:pt>
                <c:pt idx="22">
                  <c:v>5.864981574564997</c:v>
                </c:pt>
              </c:numCache>
            </c:numRef>
          </c:xVal>
          <c:yVal>
            <c:numRef>
              <c:f>'titratievergelijkingmetco+cz'!$A$17:$A$39</c:f>
              <c:numCache>
                <c:ptCount val="2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</c:numCache>
            </c:numRef>
          </c:yVal>
          <c:smooth val="1"/>
        </c:ser>
        <c:axId val="17912277"/>
        <c:axId val="26992766"/>
      </c:scatterChart>
      <c:valAx>
        <c:axId val="1791227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crossBetween val="midCat"/>
        <c:dispUnits/>
      </c:valAx>
      <c:valAx>
        <c:axId val="26992766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75"/>
          <c:y val="0.594"/>
          <c:w val="0.5225"/>
          <c:h val="0.1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Titreercurve fosforzuur, koolzuur en citroenzuur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75"/>
          <c:w val="0.870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'titratievergelijkingmetco+cz'!$C$13:$C$41</c:f>
              <c:numCache/>
            </c:numRef>
          </c:xVal>
          <c:yVal>
            <c:numRef>
              <c:f>'titratievergelijkingmetco+cz'!$A$13:$A$41</c:f>
              <c:numCache/>
            </c:numRef>
          </c:yVal>
          <c:smooth val="0"/>
        </c:ser>
        <c:axId val="41608303"/>
        <c:axId val="38930408"/>
      </c:scatterChart>
      <c:valAx>
        <c:axId val="4160830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crossBetween val="midCat"/>
        <c:dispUnits/>
      </c:valAx>
      <c:valAx>
        <c:axId val="3893040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08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7.emf" /><Relationship Id="rId3" Type="http://schemas.openxmlformats.org/officeDocument/2006/relationships/image" Target="../media/image6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9525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0" y="9525"/>
        <a:ext cx="42767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40</xdr:row>
      <xdr:rowOff>142875</xdr:rowOff>
    </xdr:from>
    <xdr:to>
      <xdr:col>7</xdr:col>
      <xdr:colOff>38100</xdr:colOff>
      <xdr:row>61</xdr:row>
      <xdr:rowOff>38100</xdr:rowOff>
    </xdr:to>
    <xdr:graphicFrame>
      <xdr:nvGraphicFramePr>
        <xdr:cNvPr id="2" name="Chart 6"/>
        <xdr:cNvGraphicFramePr/>
      </xdr:nvGraphicFramePr>
      <xdr:xfrm>
        <a:off x="38100" y="6619875"/>
        <a:ext cx="42672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76200</xdr:rowOff>
    </xdr:from>
    <xdr:to>
      <xdr:col>7</xdr:col>
      <xdr:colOff>19050</xdr:colOff>
      <xdr:row>40</xdr:row>
      <xdr:rowOff>142875</xdr:rowOff>
    </xdr:to>
    <xdr:graphicFrame>
      <xdr:nvGraphicFramePr>
        <xdr:cNvPr id="3" name="Chart 7"/>
        <xdr:cNvGraphicFramePr/>
      </xdr:nvGraphicFramePr>
      <xdr:xfrm>
        <a:off x="9525" y="3314700"/>
        <a:ext cx="42767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20</xdr:row>
      <xdr:rowOff>66675</xdr:rowOff>
    </xdr:from>
    <xdr:to>
      <xdr:col>14</xdr:col>
      <xdr:colOff>57150</xdr:colOff>
      <xdr:row>40</xdr:row>
      <xdr:rowOff>142875</xdr:rowOff>
    </xdr:to>
    <xdr:graphicFrame>
      <xdr:nvGraphicFramePr>
        <xdr:cNvPr id="4" name="Chart 8"/>
        <xdr:cNvGraphicFramePr/>
      </xdr:nvGraphicFramePr>
      <xdr:xfrm>
        <a:off x="4305300" y="3305175"/>
        <a:ext cx="42862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0</xdr:row>
      <xdr:rowOff>9525</xdr:rowOff>
    </xdr:from>
    <xdr:to>
      <xdr:col>14</xdr:col>
      <xdr:colOff>57150</xdr:colOff>
      <xdr:row>20</xdr:row>
      <xdr:rowOff>66675</xdr:rowOff>
    </xdr:to>
    <xdr:graphicFrame>
      <xdr:nvGraphicFramePr>
        <xdr:cNvPr id="5" name="Chart 10"/>
        <xdr:cNvGraphicFramePr/>
      </xdr:nvGraphicFramePr>
      <xdr:xfrm>
        <a:off x="4305300" y="9525"/>
        <a:ext cx="42862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40</xdr:row>
      <xdr:rowOff>142875</xdr:rowOff>
    </xdr:from>
    <xdr:to>
      <xdr:col>14</xdr:col>
      <xdr:colOff>38100</xdr:colOff>
      <xdr:row>61</xdr:row>
      <xdr:rowOff>66675</xdr:rowOff>
    </xdr:to>
    <xdr:graphicFrame>
      <xdr:nvGraphicFramePr>
        <xdr:cNvPr id="6" name="Chart 12"/>
        <xdr:cNvGraphicFramePr/>
      </xdr:nvGraphicFramePr>
      <xdr:xfrm>
        <a:off x="4276725" y="6619875"/>
        <a:ext cx="4295775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61</xdr:row>
      <xdr:rowOff>57150</xdr:rowOff>
    </xdr:from>
    <xdr:to>
      <xdr:col>7</xdr:col>
      <xdr:colOff>19050</xdr:colOff>
      <xdr:row>81</xdr:row>
      <xdr:rowOff>133350</xdr:rowOff>
    </xdr:to>
    <xdr:graphicFrame>
      <xdr:nvGraphicFramePr>
        <xdr:cNvPr id="7" name="Chart 13"/>
        <xdr:cNvGraphicFramePr/>
      </xdr:nvGraphicFramePr>
      <xdr:xfrm>
        <a:off x="0" y="9934575"/>
        <a:ext cx="428625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61</xdr:row>
      <xdr:rowOff>0</xdr:rowOff>
    </xdr:from>
    <xdr:to>
      <xdr:col>14</xdr:col>
      <xdr:colOff>28575</xdr:colOff>
      <xdr:row>81</xdr:row>
      <xdr:rowOff>85725</xdr:rowOff>
    </xdr:to>
    <xdr:graphicFrame>
      <xdr:nvGraphicFramePr>
        <xdr:cNvPr id="8" name="Chart 14"/>
        <xdr:cNvGraphicFramePr/>
      </xdr:nvGraphicFramePr>
      <xdr:xfrm>
        <a:off x="4267200" y="9877425"/>
        <a:ext cx="4295775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21</xdr:row>
      <xdr:rowOff>152400</xdr:rowOff>
    </xdr:from>
    <xdr:to>
      <xdr:col>15</xdr:col>
      <xdr:colOff>485775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638425" y="3619500"/>
        <a:ext cx="5276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9</xdr:row>
      <xdr:rowOff>66675</xdr:rowOff>
    </xdr:from>
    <xdr:to>
      <xdr:col>15</xdr:col>
      <xdr:colOff>571500</xdr:colOff>
      <xdr:row>29</xdr:row>
      <xdr:rowOff>104775</xdr:rowOff>
    </xdr:to>
    <xdr:graphicFrame>
      <xdr:nvGraphicFramePr>
        <xdr:cNvPr id="2" name="Chart 8"/>
        <xdr:cNvGraphicFramePr/>
      </xdr:nvGraphicFramePr>
      <xdr:xfrm>
        <a:off x="3695700" y="1533525"/>
        <a:ext cx="43053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12</xdr:row>
      <xdr:rowOff>123825</xdr:rowOff>
    </xdr:from>
    <xdr:to>
      <xdr:col>15</xdr:col>
      <xdr:colOff>533400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581275" y="2124075"/>
        <a:ext cx="5276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9</xdr:row>
      <xdr:rowOff>9525</xdr:rowOff>
    </xdr:from>
    <xdr:to>
      <xdr:col>14</xdr:col>
      <xdr:colOff>266700</xdr:colOff>
      <xdr:row>29</xdr:row>
      <xdr:rowOff>57150</xdr:rowOff>
    </xdr:to>
    <xdr:graphicFrame>
      <xdr:nvGraphicFramePr>
        <xdr:cNvPr id="1" name="Chart 5"/>
        <xdr:cNvGraphicFramePr/>
      </xdr:nvGraphicFramePr>
      <xdr:xfrm>
        <a:off x="2971800" y="1504950"/>
        <a:ext cx="5095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304800</xdr:colOff>
      <xdr:row>4</xdr:row>
      <xdr:rowOff>9525</xdr:rowOff>
    </xdr:from>
    <xdr:to>
      <xdr:col>13</xdr:col>
      <xdr:colOff>114300</xdr:colOff>
      <xdr:row>6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76275"/>
          <a:ext cx="22479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</xdr:row>
      <xdr:rowOff>85725</xdr:rowOff>
    </xdr:from>
    <xdr:to>
      <xdr:col>16</xdr:col>
      <xdr:colOff>581025</xdr:colOff>
      <xdr:row>6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581025"/>
          <a:ext cx="2800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171450</xdr:colOff>
      <xdr:row>12</xdr:row>
      <xdr:rowOff>104775</xdr:rowOff>
    </xdr:from>
    <xdr:to>
      <xdr:col>16</xdr:col>
      <xdr:colOff>495300</xdr:colOff>
      <xdr:row>32</xdr:row>
      <xdr:rowOff>152400</xdr:rowOff>
    </xdr:to>
    <xdr:graphicFrame>
      <xdr:nvGraphicFramePr>
        <xdr:cNvPr id="2" name="Chart 10"/>
        <xdr:cNvGraphicFramePr/>
      </xdr:nvGraphicFramePr>
      <xdr:xfrm>
        <a:off x="3752850" y="2076450"/>
        <a:ext cx="53340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7</xdr:row>
      <xdr:rowOff>47625</xdr:rowOff>
    </xdr:from>
    <xdr:to>
      <xdr:col>15</xdr:col>
      <xdr:colOff>447675</xdr:colOff>
      <xdr:row>19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209675"/>
          <a:ext cx="37623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66675</xdr:rowOff>
    </xdr:from>
    <xdr:to>
      <xdr:col>19</xdr:col>
      <xdr:colOff>457200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219950" y="66675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17</xdr:row>
      <xdr:rowOff>104775</xdr:rowOff>
    </xdr:from>
    <xdr:to>
      <xdr:col>19</xdr:col>
      <xdr:colOff>476250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7229475" y="2867025"/>
        <a:ext cx="46958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</xdr:colOff>
      <xdr:row>52</xdr:row>
      <xdr:rowOff>104775</xdr:rowOff>
    </xdr:from>
    <xdr:to>
      <xdr:col>19</xdr:col>
      <xdr:colOff>504825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7248525" y="8534400"/>
        <a:ext cx="4705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</xdr:colOff>
      <xdr:row>34</xdr:row>
      <xdr:rowOff>152400</xdr:rowOff>
    </xdr:from>
    <xdr:to>
      <xdr:col>19</xdr:col>
      <xdr:colOff>485775</xdr:colOff>
      <xdr:row>52</xdr:row>
      <xdr:rowOff>9525</xdr:rowOff>
    </xdr:to>
    <xdr:graphicFrame>
      <xdr:nvGraphicFramePr>
        <xdr:cNvPr id="4" name="Chart 6"/>
        <xdr:cNvGraphicFramePr/>
      </xdr:nvGraphicFramePr>
      <xdr:xfrm>
        <a:off x="7229475" y="5667375"/>
        <a:ext cx="47053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"/>
  <sheetViews>
    <sheetView workbookViewId="0" topLeftCell="A46">
      <selection activeCell="H62" sqref="H62"/>
    </sheetView>
  </sheetViews>
  <sheetFormatPr defaultColWidth="9.140625" defaultRowHeight="12.75"/>
  <sheetData>
    <row r="1" spans="1:88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8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</row>
    <row r="3" spans="1:8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1:88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</row>
    <row r="5" spans="1:88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</row>
    <row r="6" spans="1:4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</row>
    <row r="7" spans="1:4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49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</row>
    <row r="10" spans="1:4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49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</row>
    <row r="12" spans="1:4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4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49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49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1:49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49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4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6:49" ht="12.75"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6:49" ht="12.75"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6:49" ht="12.75"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6:49" ht="12.75"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6:49" ht="12.75"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I34" sqref="I34"/>
    </sheetView>
  </sheetViews>
  <sheetFormatPr defaultColWidth="9.140625" defaultRowHeight="12.75"/>
  <cols>
    <col min="1" max="1" width="4.00390625" style="0" bestFit="1" customWidth="1"/>
    <col min="2" max="2" width="11.8515625" style="0" bestFit="1" customWidth="1"/>
    <col min="3" max="3" width="7.140625" style="0" bestFit="1" customWidth="1"/>
    <col min="4" max="4" width="6.8515625" style="0" bestFit="1" customWidth="1"/>
    <col min="5" max="5" width="5.57421875" style="0" bestFit="1" customWidth="1"/>
    <col min="6" max="6" width="3.00390625" style="0" bestFit="1" customWidth="1"/>
    <col min="7" max="7" width="10.140625" style="0" bestFit="1" customWidth="1"/>
    <col min="8" max="8" width="8.140625" style="0" bestFit="1" customWidth="1"/>
    <col min="9" max="9" width="3.8515625" style="0" bestFit="1" customWidth="1"/>
    <col min="10" max="10" width="26.57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J1" t="s">
        <v>7</v>
      </c>
    </row>
    <row r="3" spans="1:10" ht="12.75">
      <c r="A3">
        <v>1</v>
      </c>
      <c r="B3">
        <v>2.8</v>
      </c>
      <c r="C3" t="s">
        <v>8</v>
      </c>
      <c r="D3" t="s">
        <v>8</v>
      </c>
      <c r="E3">
        <v>23</v>
      </c>
      <c r="F3" t="s">
        <v>9</v>
      </c>
      <c r="G3" s="1">
        <v>38261</v>
      </c>
      <c r="H3" s="2">
        <v>0.42920138888888887</v>
      </c>
      <c r="I3" t="s">
        <v>10</v>
      </c>
      <c r="J3" t="s">
        <v>58</v>
      </c>
    </row>
    <row r="4" spans="1:11" ht="12.75">
      <c r="A4">
        <v>2</v>
      </c>
      <c r="B4">
        <v>2.9</v>
      </c>
      <c r="C4" t="s">
        <v>8</v>
      </c>
      <c r="D4" t="s">
        <v>8</v>
      </c>
      <c r="E4">
        <v>23</v>
      </c>
      <c r="F4" t="s">
        <v>9</v>
      </c>
      <c r="G4" s="1">
        <v>38261</v>
      </c>
      <c r="H4" s="2">
        <v>0.4302662037037037</v>
      </c>
      <c r="I4" t="s">
        <v>10</v>
      </c>
      <c r="J4" t="s">
        <v>12</v>
      </c>
      <c r="K4" t="s">
        <v>109</v>
      </c>
    </row>
    <row r="5" spans="1:11" ht="12.75">
      <c r="A5">
        <v>3</v>
      </c>
      <c r="B5">
        <v>3</v>
      </c>
      <c r="C5" t="s">
        <v>8</v>
      </c>
      <c r="D5" t="s">
        <v>8</v>
      </c>
      <c r="E5">
        <v>23</v>
      </c>
      <c r="F5" t="s">
        <v>9</v>
      </c>
      <c r="G5" s="1">
        <v>38261</v>
      </c>
      <c r="H5" s="2">
        <v>0.43114583333333334</v>
      </c>
      <c r="I5" t="s">
        <v>10</v>
      </c>
      <c r="J5" t="s">
        <v>13</v>
      </c>
      <c r="K5" t="s">
        <v>110</v>
      </c>
    </row>
    <row r="6" spans="1:11" ht="12.75">
      <c r="A6">
        <v>4</v>
      </c>
      <c r="B6">
        <v>3</v>
      </c>
      <c r="C6" t="s">
        <v>8</v>
      </c>
      <c r="D6" t="s">
        <v>8</v>
      </c>
      <c r="E6">
        <v>23</v>
      </c>
      <c r="F6" t="s">
        <v>9</v>
      </c>
      <c r="G6" s="1">
        <v>38261</v>
      </c>
      <c r="H6" s="2">
        <v>0.43144675925925924</v>
      </c>
      <c r="I6" t="s">
        <v>10</v>
      </c>
      <c r="J6" t="s">
        <v>14</v>
      </c>
      <c r="K6" t="s">
        <v>111</v>
      </c>
    </row>
    <row r="7" spans="1:10" ht="12.75">
      <c r="A7">
        <v>5</v>
      </c>
      <c r="B7">
        <v>3.1</v>
      </c>
      <c r="C7" t="s">
        <v>8</v>
      </c>
      <c r="D7" t="s">
        <v>8</v>
      </c>
      <c r="E7">
        <v>23</v>
      </c>
      <c r="F7" t="s">
        <v>9</v>
      </c>
      <c r="G7" s="1">
        <v>38261</v>
      </c>
      <c r="H7" s="2">
        <v>0.4316550925925926</v>
      </c>
      <c r="I7" t="s">
        <v>10</v>
      </c>
      <c r="J7" t="s">
        <v>15</v>
      </c>
    </row>
    <row r="8" spans="1:10" ht="12.75">
      <c r="A8">
        <v>6</v>
      </c>
      <c r="B8">
        <v>3.3</v>
      </c>
      <c r="C8" t="s">
        <v>8</v>
      </c>
      <c r="D8" t="s">
        <v>8</v>
      </c>
      <c r="E8">
        <v>23</v>
      </c>
      <c r="F8" t="s">
        <v>9</v>
      </c>
      <c r="G8" s="1">
        <v>38261</v>
      </c>
      <c r="H8" s="2">
        <v>0.43222222222222223</v>
      </c>
      <c r="I8" t="s">
        <v>10</v>
      </c>
      <c r="J8" t="s">
        <v>16</v>
      </c>
    </row>
    <row r="9" spans="1:10" ht="12.75">
      <c r="A9">
        <v>7</v>
      </c>
      <c r="B9">
        <v>3.4</v>
      </c>
      <c r="C9" t="s">
        <v>8</v>
      </c>
      <c r="D9" t="s">
        <v>8</v>
      </c>
      <c r="E9">
        <v>23</v>
      </c>
      <c r="F9" t="s">
        <v>9</v>
      </c>
      <c r="G9" s="1">
        <v>38261</v>
      </c>
      <c r="H9" s="2">
        <v>0.4324884259259259</v>
      </c>
      <c r="I9" t="s">
        <v>10</v>
      </c>
      <c r="J9" t="s">
        <v>17</v>
      </c>
    </row>
    <row r="10" spans="1:10" ht="12.75">
      <c r="A10">
        <v>8</v>
      </c>
      <c r="B10">
        <v>3.6</v>
      </c>
      <c r="C10" t="s">
        <v>8</v>
      </c>
      <c r="D10" t="s">
        <v>8</v>
      </c>
      <c r="E10">
        <v>23</v>
      </c>
      <c r="F10" t="s">
        <v>9</v>
      </c>
      <c r="G10" s="1">
        <v>38261</v>
      </c>
      <c r="H10" s="2">
        <v>0.43275462962962963</v>
      </c>
      <c r="I10" t="s">
        <v>10</v>
      </c>
      <c r="J10" t="s">
        <v>18</v>
      </c>
    </row>
    <row r="11" spans="1:10" ht="12.75">
      <c r="A11">
        <v>9</v>
      </c>
      <c r="B11">
        <v>3.8</v>
      </c>
      <c r="C11" t="s">
        <v>8</v>
      </c>
      <c r="D11" t="s">
        <v>8</v>
      </c>
      <c r="E11">
        <v>23</v>
      </c>
      <c r="F11" t="s">
        <v>9</v>
      </c>
      <c r="G11" s="1">
        <v>38261</v>
      </c>
      <c r="H11" s="2">
        <v>0.4329861111111111</v>
      </c>
      <c r="I11" t="s">
        <v>10</v>
      </c>
      <c r="J11" t="s">
        <v>19</v>
      </c>
    </row>
    <row r="12" spans="1:10" ht="12.75">
      <c r="A12">
        <v>10</v>
      </c>
      <c r="B12">
        <v>4</v>
      </c>
      <c r="C12" t="s">
        <v>8</v>
      </c>
      <c r="D12" t="s">
        <v>8</v>
      </c>
      <c r="E12">
        <v>23</v>
      </c>
      <c r="F12" t="s">
        <v>9</v>
      </c>
      <c r="G12" s="1">
        <v>38261</v>
      </c>
      <c r="H12" s="2">
        <v>0.43327546296296293</v>
      </c>
      <c r="I12" t="s">
        <v>10</v>
      </c>
      <c r="J12" t="s">
        <v>20</v>
      </c>
    </row>
    <row r="13" spans="1:10" ht="12.75">
      <c r="A13">
        <v>11</v>
      </c>
      <c r="B13">
        <v>4.2</v>
      </c>
      <c r="C13" t="s">
        <v>8</v>
      </c>
      <c r="D13" t="s">
        <v>8</v>
      </c>
      <c r="E13">
        <v>23</v>
      </c>
      <c r="F13" t="s">
        <v>9</v>
      </c>
      <c r="G13" s="1">
        <v>38261</v>
      </c>
      <c r="H13" s="2">
        <v>0.4334490740740741</v>
      </c>
      <c r="I13" t="s">
        <v>10</v>
      </c>
      <c r="J13" t="s">
        <v>21</v>
      </c>
    </row>
    <row r="14" spans="1:10" ht="12.75">
      <c r="A14">
        <v>12</v>
      </c>
      <c r="B14">
        <v>4.5</v>
      </c>
      <c r="C14" t="s">
        <v>8</v>
      </c>
      <c r="D14" t="s">
        <v>8</v>
      </c>
      <c r="E14">
        <v>23</v>
      </c>
      <c r="F14" t="s">
        <v>9</v>
      </c>
      <c r="G14" s="1">
        <v>38261</v>
      </c>
      <c r="H14" s="2">
        <v>0.4338310185185185</v>
      </c>
      <c r="I14" t="s">
        <v>10</v>
      </c>
      <c r="J14" t="s">
        <v>22</v>
      </c>
    </row>
    <row r="15" spans="1:10" ht="12.75">
      <c r="A15">
        <v>14</v>
      </c>
      <c r="B15">
        <v>4.6</v>
      </c>
      <c r="C15" t="s">
        <v>8</v>
      </c>
      <c r="D15" t="s">
        <v>8</v>
      </c>
      <c r="E15">
        <v>23</v>
      </c>
      <c r="F15" t="s">
        <v>9</v>
      </c>
      <c r="G15" s="1">
        <v>38261</v>
      </c>
      <c r="H15" s="2">
        <v>0.4348842592592593</v>
      </c>
      <c r="I15" t="s">
        <v>10</v>
      </c>
      <c r="J15" t="s">
        <v>173</v>
      </c>
    </row>
    <row r="16" spans="1:10" ht="12.75">
      <c r="A16">
        <v>15</v>
      </c>
      <c r="B16">
        <v>4.8</v>
      </c>
      <c r="C16" t="s">
        <v>8</v>
      </c>
      <c r="D16" t="s">
        <v>8</v>
      </c>
      <c r="E16">
        <v>23</v>
      </c>
      <c r="F16" t="s">
        <v>9</v>
      </c>
      <c r="G16" s="1">
        <v>38261</v>
      </c>
      <c r="H16" s="2">
        <v>0.4353240740740741</v>
      </c>
      <c r="I16" t="s">
        <v>10</v>
      </c>
      <c r="J16" t="s">
        <v>24</v>
      </c>
    </row>
    <row r="17" spans="1:10" ht="12.75">
      <c r="A17">
        <v>16</v>
      </c>
      <c r="B17">
        <v>4.9</v>
      </c>
      <c r="C17" t="s">
        <v>8</v>
      </c>
      <c r="D17" t="s">
        <v>8</v>
      </c>
      <c r="E17">
        <v>23</v>
      </c>
      <c r="F17" t="s">
        <v>9</v>
      </c>
      <c r="G17" s="1">
        <v>38261</v>
      </c>
      <c r="H17" s="2">
        <v>0.43560185185185185</v>
      </c>
      <c r="I17" t="s">
        <v>10</v>
      </c>
      <c r="J17" t="s">
        <v>25</v>
      </c>
    </row>
    <row r="18" spans="1:10" ht="12.75">
      <c r="A18">
        <v>17</v>
      </c>
      <c r="B18">
        <v>5.1</v>
      </c>
      <c r="C18" t="s">
        <v>8</v>
      </c>
      <c r="D18" t="s">
        <v>8</v>
      </c>
      <c r="E18">
        <v>23</v>
      </c>
      <c r="F18" t="s">
        <v>9</v>
      </c>
      <c r="G18" s="1">
        <v>38261</v>
      </c>
      <c r="H18" s="2">
        <v>0.43582175925925926</v>
      </c>
      <c r="I18" t="s">
        <v>10</v>
      </c>
      <c r="J18" t="s">
        <v>26</v>
      </c>
    </row>
    <row r="19" spans="1:10" ht="12.75">
      <c r="A19">
        <v>18</v>
      </c>
      <c r="B19">
        <v>5.1</v>
      </c>
      <c r="C19" t="s">
        <v>8</v>
      </c>
      <c r="D19" t="s">
        <v>8</v>
      </c>
      <c r="E19">
        <v>23</v>
      </c>
      <c r="F19" t="s">
        <v>9</v>
      </c>
      <c r="G19" s="1">
        <v>38261</v>
      </c>
      <c r="H19" s="2">
        <v>0.43612268518518515</v>
      </c>
      <c r="I19" t="s">
        <v>10</v>
      </c>
      <c r="J19" t="s">
        <v>27</v>
      </c>
    </row>
    <row r="20" spans="1:10" ht="12.75">
      <c r="A20">
        <v>19</v>
      </c>
      <c r="B20">
        <v>5.2</v>
      </c>
      <c r="C20" t="s">
        <v>8</v>
      </c>
      <c r="D20" t="s">
        <v>8</v>
      </c>
      <c r="E20">
        <v>23</v>
      </c>
      <c r="F20" t="s">
        <v>9</v>
      </c>
      <c r="G20" s="1">
        <v>38261</v>
      </c>
      <c r="H20" s="2">
        <v>0.4362847222222222</v>
      </c>
      <c r="I20" t="s">
        <v>10</v>
      </c>
      <c r="J20" t="s">
        <v>28</v>
      </c>
    </row>
    <row r="21" spans="1:10" ht="12.75">
      <c r="A21">
        <v>20</v>
      </c>
      <c r="B21">
        <v>5.3</v>
      </c>
      <c r="C21" t="s">
        <v>8</v>
      </c>
      <c r="D21" t="s">
        <v>8</v>
      </c>
      <c r="E21">
        <v>23</v>
      </c>
      <c r="F21" t="s">
        <v>9</v>
      </c>
      <c r="G21" s="1">
        <v>38261</v>
      </c>
      <c r="H21" s="2">
        <v>0.4366666666666667</v>
      </c>
      <c r="I21" t="s">
        <v>10</v>
      </c>
      <c r="J21" t="s">
        <v>29</v>
      </c>
    </row>
    <row r="22" spans="1:10" ht="12.75">
      <c r="A22">
        <v>21</v>
      </c>
      <c r="B22">
        <v>5.4</v>
      </c>
      <c r="C22" t="s">
        <v>8</v>
      </c>
      <c r="D22" t="s">
        <v>8</v>
      </c>
      <c r="E22">
        <v>23</v>
      </c>
      <c r="F22" t="s">
        <v>9</v>
      </c>
      <c r="G22" s="1">
        <v>38261</v>
      </c>
      <c r="H22" s="2">
        <v>0.4368634259259259</v>
      </c>
      <c r="I22" t="s">
        <v>10</v>
      </c>
      <c r="J22" t="s">
        <v>30</v>
      </c>
    </row>
    <row r="23" spans="1:10" ht="12.75">
      <c r="A23">
        <v>22</v>
      </c>
      <c r="B23">
        <v>5.4</v>
      </c>
      <c r="C23" t="s">
        <v>8</v>
      </c>
      <c r="D23" t="s">
        <v>8</v>
      </c>
      <c r="E23">
        <v>23</v>
      </c>
      <c r="F23" t="s">
        <v>9</v>
      </c>
      <c r="G23" s="1">
        <v>38261</v>
      </c>
      <c r="H23" s="2">
        <v>0.4371412037037037</v>
      </c>
      <c r="I23" t="s">
        <v>10</v>
      </c>
      <c r="J23" t="s">
        <v>31</v>
      </c>
    </row>
    <row r="24" spans="1:10" ht="12.75">
      <c r="A24">
        <v>23</v>
      </c>
      <c r="B24">
        <v>5.5</v>
      </c>
      <c r="C24" t="s">
        <v>8</v>
      </c>
      <c r="D24" t="s">
        <v>8</v>
      </c>
      <c r="E24">
        <v>23</v>
      </c>
      <c r="F24" t="s">
        <v>9</v>
      </c>
      <c r="G24" s="1">
        <v>38261</v>
      </c>
      <c r="H24" s="2">
        <v>0.4372800925925926</v>
      </c>
      <c r="I24" t="s">
        <v>10</v>
      </c>
      <c r="J24" t="s">
        <v>32</v>
      </c>
    </row>
    <row r="25" spans="1:10" ht="12.75">
      <c r="A25">
        <v>24</v>
      </c>
      <c r="B25">
        <v>5.5</v>
      </c>
      <c r="C25" t="s">
        <v>8</v>
      </c>
      <c r="D25" t="s">
        <v>8</v>
      </c>
      <c r="E25">
        <v>23</v>
      </c>
      <c r="F25" t="s">
        <v>9</v>
      </c>
      <c r="G25" s="1">
        <v>38261</v>
      </c>
      <c r="H25" s="2">
        <v>0.43756944444444446</v>
      </c>
      <c r="I25" t="s">
        <v>10</v>
      </c>
      <c r="J25" t="s">
        <v>33</v>
      </c>
    </row>
    <row r="26" spans="1:10" ht="12.75">
      <c r="A26">
        <v>25</v>
      </c>
      <c r="B26">
        <v>5.6</v>
      </c>
      <c r="C26" t="s">
        <v>8</v>
      </c>
      <c r="D26" t="s">
        <v>8</v>
      </c>
      <c r="E26">
        <v>23</v>
      </c>
      <c r="F26" t="s">
        <v>9</v>
      </c>
      <c r="G26" s="1">
        <v>38261</v>
      </c>
      <c r="H26" s="2">
        <v>0.43777777777777777</v>
      </c>
      <c r="I26" t="s">
        <v>10</v>
      </c>
      <c r="J26" t="s">
        <v>34</v>
      </c>
    </row>
    <row r="27" spans="1:10" ht="12.75">
      <c r="A27">
        <v>26</v>
      </c>
      <c r="B27">
        <v>5.7</v>
      </c>
      <c r="C27" t="s">
        <v>8</v>
      </c>
      <c r="D27" t="s">
        <v>8</v>
      </c>
      <c r="E27">
        <v>23</v>
      </c>
      <c r="F27" t="s">
        <v>9</v>
      </c>
      <c r="G27" s="1">
        <v>38261</v>
      </c>
      <c r="H27" s="2">
        <v>0.43810185185185185</v>
      </c>
      <c r="I27" t="s">
        <v>10</v>
      </c>
      <c r="J27" t="s">
        <v>35</v>
      </c>
    </row>
    <row r="28" spans="1:10" ht="12.75">
      <c r="A28">
        <v>27</v>
      </c>
      <c r="B28">
        <v>5.7</v>
      </c>
      <c r="C28" t="s">
        <v>8</v>
      </c>
      <c r="D28" t="s">
        <v>8</v>
      </c>
      <c r="E28">
        <v>23</v>
      </c>
      <c r="F28" t="s">
        <v>9</v>
      </c>
      <c r="G28" s="1">
        <v>38261</v>
      </c>
      <c r="H28" s="2">
        <v>0.43828703703703703</v>
      </c>
      <c r="I28" t="s">
        <v>10</v>
      </c>
      <c r="J28" t="s">
        <v>36</v>
      </c>
    </row>
    <row r="29" spans="1:10" ht="12.75">
      <c r="A29">
        <v>28</v>
      </c>
      <c r="B29">
        <v>5.7</v>
      </c>
      <c r="C29" t="s">
        <v>8</v>
      </c>
      <c r="D29" t="s">
        <v>8</v>
      </c>
      <c r="E29">
        <v>23</v>
      </c>
      <c r="F29" t="s">
        <v>9</v>
      </c>
      <c r="G29" s="1">
        <v>38261</v>
      </c>
      <c r="H29" s="2">
        <v>0.4385532407407407</v>
      </c>
      <c r="I29" t="s">
        <v>10</v>
      </c>
      <c r="J29" t="s">
        <v>37</v>
      </c>
    </row>
    <row r="30" spans="1:10" ht="12.75">
      <c r="A30">
        <v>29</v>
      </c>
      <c r="B30">
        <v>5.7</v>
      </c>
      <c r="C30" t="s">
        <v>8</v>
      </c>
      <c r="D30" t="s">
        <v>8</v>
      </c>
      <c r="E30">
        <v>23</v>
      </c>
      <c r="F30" t="s">
        <v>9</v>
      </c>
      <c r="G30" s="1">
        <v>38261</v>
      </c>
      <c r="H30" s="2">
        <v>0.43875</v>
      </c>
      <c r="I30" t="s">
        <v>10</v>
      </c>
      <c r="J30" t="s">
        <v>38</v>
      </c>
    </row>
    <row r="31" spans="1:10" ht="12.75">
      <c r="A31">
        <v>30</v>
      </c>
      <c r="B31">
        <v>5.8</v>
      </c>
      <c r="C31" t="s">
        <v>8</v>
      </c>
      <c r="D31" t="s">
        <v>8</v>
      </c>
      <c r="E31">
        <v>23</v>
      </c>
      <c r="F31" t="s">
        <v>9</v>
      </c>
      <c r="G31" s="1">
        <v>38261</v>
      </c>
      <c r="H31" s="2">
        <v>0.43909722222222225</v>
      </c>
      <c r="I31" t="s">
        <v>10</v>
      </c>
      <c r="J31" t="s">
        <v>39</v>
      </c>
    </row>
    <row r="32" spans="1:10" ht="12.75">
      <c r="A32">
        <v>31</v>
      </c>
      <c r="B32">
        <v>5.8</v>
      </c>
      <c r="C32" t="s">
        <v>8</v>
      </c>
      <c r="D32" t="s">
        <v>8</v>
      </c>
      <c r="E32">
        <v>23</v>
      </c>
      <c r="F32" t="s">
        <v>9</v>
      </c>
      <c r="G32" s="1">
        <v>38261</v>
      </c>
      <c r="H32" s="2">
        <v>0.43930555555555556</v>
      </c>
      <c r="I32" t="s">
        <v>10</v>
      </c>
      <c r="J32" t="s">
        <v>40</v>
      </c>
    </row>
    <row r="33" spans="1:10" ht="12.75">
      <c r="A33">
        <v>32</v>
      </c>
      <c r="B33">
        <v>5.9</v>
      </c>
      <c r="C33" t="s">
        <v>8</v>
      </c>
      <c r="D33" t="s">
        <v>8</v>
      </c>
      <c r="E33">
        <v>23</v>
      </c>
      <c r="F33" t="s">
        <v>9</v>
      </c>
      <c r="G33" s="1">
        <v>38261</v>
      </c>
      <c r="H33" s="2">
        <v>0.4397222222222222</v>
      </c>
      <c r="I33" t="s">
        <v>10</v>
      </c>
      <c r="J33" t="s">
        <v>41</v>
      </c>
    </row>
    <row r="34" spans="1:10" ht="12.75">
      <c r="A34">
        <v>33</v>
      </c>
      <c r="B34">
        <v>5.9</v>
      </c>
      <c r="C34" t="s">
        <v>8</v>
      </c>
      <c r="D34" t="s">
        <v>8</v>
      </c>
      <c r="E34">
        <v>23</v>
      </c>
      <c r="F34" t="s">
        <v>9</v>
      </c>
      <c r="G34" s="1">
        <v>38261</v>
      </c>
      <c r="H34" s="2">
        <v>0.43995370370370374</v>
      </c>
      <c r="I34" t="s">
        <v>10</v>
      </c>
      <c r="J34" t="s">
        <v>42</v>
      </c>
    </row>
    <row r="35" spans="1:10" ht="12.75">
      <c r="A35">
        <v>34</v>
      </c>
      <c r="B35">
        <v>6</v>
      </c>
      <c r="C35" t="s">
        <v>8</v>
      </c>
      <c r="D35" t="s">
        <v>8</v>
      </c>
      <c r="E35">
        <v>23</v>
      </c>
      <c r="F35" t="s">
        <v>9</v>
      </c>
      <c r="G35" s="1">
        <v>38261</v>
      </c>
      <c r="H35" s="2">
        <v>0.4403240740740741</v>
      </c>
      <c r="I35" t="s">
        <v>10</v>
      </c>
      <c r="J35" t="s">
        <v>43</v>
      </c>
    </row>
    <row r="36" spans="1:10" ht="12.75">
      <c r="A36">
        <v>35</v>
      </c>
      <c r="B36">
        <v>6</v>
      </c>
      <c r="C36" t="s">
        <v>8</v>
      </c>
      <c r="D36" t="s">
        <v>8</v>
      </c>
      <c r="E36">
        <v>23</v>
      </c>
      <c r="F36" t="s">
        <v>9</v>
      </c>
      <c r="G36" s="1">
        <v>38261</v>
      </c>
      <c r="H36" s="2">
        <v>0.4404976851851852</v>
      </c>
      <c r="I36" t="s">
        <v>10</v>
      </c>
      <c r="J36" t="s">
        <v>44</v>
      </c>
    </row>
    <row r="37" spans="1:10" ht="12.75">
      <c r="A37">
        <v>36</v>
      </c>
      <c r="B37">
        <v>6</v>
      </c>
      <c r="C37" t="s">
        <v>8</v>
      </c>
      <c r="D37" t="s">
        <v>8</v>
      </c>
      <c r="E37">
        <v>23</v>
      </c>
      <c r="F37" t="s">
        <v>9</v>
      </c>
      <c r="G37" s="1">
        <v>38261</v>
      </c>
      <c r="H37" s="2">
        <v>0.4409027777777778</v>
      </c>
      <c r="I37" t="s">
        <v>10</v>
      </c>
      <c r="J37" t="s">
        <v>45</v>
      </c>
    </row>
    <row r="38" spans="1:10" ht="12.75">
      <c r="A38">
        <v>37</v>
      </c>
      <c r="B38">
        <v>6.1</v>
      </c>
      <c r="C38" t="s">
        <v>8</v>
      </c>
      <c r="D38" t="s">
        <v>8</v>
      </c>
      <c r="E38">
        <v>23</v>
      </c>
      <c r="F38" t="s">
        <v>9</v>
      </c>
      <c r="G38" s="1">
        <v>38261</v>
      </c>
      <c r="H38" s="2">
        <v>0.44113425925925925</v>
      </c>
      <c r="I38" t="s">
        <v>10</v>
      </c>
      <c r="J38" t="s">
        <v>46</v>
      </c>
    </row>
    <row r="39" spans="1:10" ht="12.75">
      <c r="A39">
        <v>38</v>
      </c>
      <c r="B39">
        <v>6.1</v>
      </c>
      <c r="C39" t="s">
        <v>8</v>
      </c>
      <c r="D39" t="s">
        <v>8</v>
      </c>
      <c r="E39">
        <v>23</v>
      </c>
      <c r="F39" t="s">
        <v>9</v>
      </c>
      <c r="G39" s="1">
        <v>38261</v>
      </c>
      <c r="H39" s="2">
        <v>0.4417708333333333</v>
      </c>
      <c r="I39" t="s">
        <v>10</v>
      </c>
      <c r="J39" t="s">
        <v>47</v>
      </c>
    </row>
    <row r="40" spans="1:10" ht="12.75">
      <c r="A40">
        <v>39</v>
      </c>
      <c r="B40">
        <v>6.1</v>
      </c>
      <c r="C40" t="s">
        <v>8</v>
      </c>
      <c r="D40" t="s">
        <v>8</v>
      </c>
      <c r="E40">
        <v>23</v>
      </c>
      <c r="F40" t="s">
        <v>9</v>
      </c>
      <c r="G40" s="1">
        <v>38261</v>
      </c>
      <c r="H40" s="2">
        <v>0.4419560185185185</v>
      </c>
      <c r="I40" t="s">
        <v>10</v>
      </c>
      <c r="J40" t="s">
        <v>48</v>
      </c>
    </row>
    <row r="41" spans="1:10" ht="12.75">
      <c r="A41">
        <v>40</v>
      </c>
      <c r="B41">
        <v>6.1</v>
      </c>
      <c r="C41" t="s">
        <v>8</v>
      </c>
      <c r="D41" t="s">
        <v>8</v>
      </c>
      <c r="E41">
        <v>23</v>
      </c>
      <c r="F41" t="s">
        <v>9</v>
      </c>
      <c r="G41" s="1">
        <v>38261</v>
      </c>
      <c r="H41" s="2">
        <v>0.4422916666666667</v>
      </c>
      <c r="I41" t="s">
        <v>10</v>
      </c>
      <c r="J41" t="s">
        <v>49</v>
      </c>
    </row>
    <row r="42" spans="1:10" ht="12.75">
      <c r="A42">
        <v>41</v>
      </c>
      <c r="B42">
        <v>6.2</v>
      </c>
      <c r="C42" t="s">
        <v>8</v>
      </c>
      <c r="D42" t="s">
        <v>8</v>
      </c>
      <c r="E42">
        <v>23</v>
      </c>
      <c r="F42" t="s">
        <v>9</v>
      </c>
      <c r="G42" s="1">
        <v>38261</v>
      </c>
      <c r="H42" s="2">
        <v>0.442650462962963</v>
      </c>
      <c r="I42" t="s">
        <v>10</v>
      </c>
      <c r="J42" t="s">
        <v>50</v>
      </c>
    </row>
    <row r="43" spans="1:10" ht="12.75">
      <c r="A43">
        <v>42</v>
      </c>
      <c r="B43">
        <v>6.3</v>
      </c>
      <c r="C43" t="s">
        <v>8</v>
      </c>
      <c r="D43" t="s">
        <v>8</v>
      </c>
      <c r="E43">
        <v>23</v>
      </c>
      <c r="F43" t="s">
        <v>9</v>
      </c>
      <c r="G43" s="1">
        <v>38261</v>
      </c>
      <c r="H43" s="2">
        <v>0.4433912037037037</v>
      </c>
      <c r="I43" t="s">
        <v>10</v>
      </c>
      <c r="J43" t="s">
        <v>59</v>
      </c>
    </row>
    <row r="44" spans="1:10" ht="12.75">
      <c r="A44">
        <v>43</v>
      </c>
      <c r="B44">
        <v>6.3</v>
      </c>
      <c r="C44" t="s">
        <v>8</v>
      </c>
      <c r="D44" t="s">
        <v>8</v>
      </c>
      <c r="E44">
        <v>23</v>
      </c>
      <c r="F44" t="s">
        <v>9</v>
      </c>
      <c r="G44" s="1">
        <v>38261</v>
      </c>
      <c r="H44" s="2">
        <v>0.4435763888888889</v>
      </c>
      <c r="I44" t="s">
        <v>10</v>
      </c>
      <c r="J44" t="s">
        <v>60</v>
      </c>
    </row>
    <row r="45" spans="1:10" ht="12.75">
      <c r="A45">
        <v>44</v>
      </c>
      <c r="B45">
        <v>6.3</v>
      </c>
      <c r="C45" t="s">
        <v>8</v>
      </c>
      <c r="D45" t="s">
        <v>8</v>
      </c>
      <c r="E45">
        <v>23</v>
      </c>
      <c r="F45" t="s">
        <v>9</v>
      </c>
      <c r="G45" s="1">
        <v>38261</v>
      </c>
      <c r="H45" s="2">
        <v>0.443900462962963</v>
      </c>
      <c r="I45" t="s">
        <v>10</v>
      </c>
      <c r="J45" t="s">
        <v>61</v>
      </c>
    </row>
    <row r="46" spans="1:10" ht="12.75">
      <c r="A46">
        <v>45</v>
      </c>
      <c r="B46">
        <v>6.3</v>
      </c>
      <c r="C46" t="s">
        <v>8</v>
      </c>
      <c r="D46" t="s">
        <v>8</v>
      </c>
      <c r="E46">
        <v>23</v>
      </c>
      <c r="F46" t="s">
        <v>9</v>
      </c>
      <c r="G46" s="1">
        <v>38261</v>
      </c>
      <c r="H46" s="2">
        <v>0.4441319444444444</v>
      </c>
      <c r="I46" t="s">
        <v>10</v>
      </c>
      <c r="J46" t="s">
        <v>62</v>
      </c>
    </row>
    <row r="47" spans="1:10" ht="12.75">
      <c r="A47">
        <v>46</v>
      </c>
      <c r="B47">
        <v>6.4</v>
      </c>
      <c r="C47" t="s">
        <v>8</v>
      </c>
      <c r="D47" t="s">
        <v>8</v>
      </c>
      <c r="E47">
        <v>23</v>
      </c>
      <c r="F47" t="s">
        <v>9</v>
      </c>
      <c r="G47" s="1">
        <v>38261</v>
      </c>
      <c r="H47" s="2">
        <v>0.44450231481481484</v>
      </c>
      <c r="I47" t="s">
        <v>10</v>
      </c>
      <c r="J47" t="s">
        <v>63</v>
      </c>
    </row>
    <row r="48" spans="1:10" ht="12.75">
      <c r="A48">
        <v>47</v>
      </c>
      <c r="B48">
        <v>6.4</v>
      </c>
      <c r="C48" t="s">
        <v>8</v>
      </c>
      <c r="D48" t="s">
        <v>8</v>
      </c>
      <c r="E48">
        <v>23</v>
      </c>
      <c r="F48" t="s">
        <v>9</v>
      </c>
      <c r="G48" s="1">
        <v>38261</v>
      </c>
      <c r="H48" s="2">
        <v>0.44480324074074074</v>
      </c>
      <c r="I48" t="s">
        <v>10</v>
      </c>
      <c r="J48" t="s">
        <v>64</v>
      </c>
    </row>
    <row r="49" spans="1:10" ht="12.75">
      <c r="A49">
        <v>48</v>
      </c>
      <c r="B49">
        <v>6.4</v>
      </c>
      <c r="C49" t="s">
        <v>8</v>
      </c>
      <c r="D49" t="s">
        <v>8</v>
      </c>
      <c r="E49">
        <v>23</v>
      </c>
      <c r="F49" t="s">
        <v>9</v>
      </c>
      <c r="G49" s="1">
        <v>38261</v>
      </c>
      <c r="H49" s="2">
        <v>0.44510416666666663</v>
      </c>
      <c r="I49" t="s">
        <v>10</v>
      </c>
      <c r="J49" t="s">
        <v>65</v>
      </c>
    </row>
    <row r="50" spans="1:10" ht="12.75">
      <c r="A50">
        <v>49</v>
      </c>
      <c r="B50">
        <v>6.5</v>
      </c>
      <c r="C50" t="s">
        <v>8</v>
      </c>
      <c r="D50" t="s">
        <v>8</v>
      </c>
      <c r="E50">
        <v>23</v>
      </c>
      <c r="F50" t="s">
        <v>9</v>
      </c>
      <c r="G50" s="1">
        <v>38261</v>
      </c>
      <c r="H50" s="2">
        <v>0.44534722222222217</v>
      </c>
      <c r="I50" t="s">
        <v>10</v>
      </c>
      <c r="J50" t="s">
        <v>66</v>
      </c>
    </row>
    <row r="51" spans="1:10" ht="12.75">
      <c r="A51">
        <v>50</v>
      </c>
      <c r="B51">
        <v>6.5</v>
      </c>
      <c r="C51" t="s">
        <v>8</v>
      </c>
      <c r="D51" t="s">
        <v>8</v>
      </c>
      <c r="E51">
        <v>23</v>
      </c>
      <c r="F51" t="s">
        <v>9</v>
      </c>
      <c r="G51" s="1">
        <v>38261</v>
      </c>
      <c r="H51" s="2">
        <v>0.44569444444444445</v>
      </c>
      <c r="I51" t="s">
        <v>10</v>
      </c>
      <c r="J51" t="s">
        <v>67</v>
      </c>
    </row>
    <row r="52" spans="1:10" ht="12.75">
      <c r="A52">
        <v>51</v>
      </c>
      <c r="B52">
        <v>6.6</v>
      </c>
      <c r="C52" t="s">
        <v>8</v>
      </c>
      <c r="D52" t="s">
        <v>8</v>
      </c>
      <c r="E52">
        <v>23</v>
      </c>
      <c r="F52" t="s">
        <v>9</v>
      </c>
      <c r="G52" s="1">
        <v>38261</v>
      </c>
      <c r="H52" s="2">
        <v>0.44585648148148144</v>
      </c>
      <c r="I52" t="s">
        <v>10</v>
      </c>
      <c r="J52" t="s">
        <v>68</v>
      </c>
    </row>
    <row r="53" spans="1:10" ht="12.75">
      <c r="A53">
        <v>52</v>
      </c>
      <c r="B53">
        <v>6.6</v>
      </c>
      <c r="C53" t="s">
        <v>8</v>
      </c>
      <c r="D53" t="s">
        <v>8</v>
      </c>
      <c r="E53">
        <v>23</v>
      </c>
      <c r="F53" t="s">
        <v>9</v>
      </c>
      <c r="G53" s="1">
        <v>38261</v>
      </c>
      <c r="H53" s="2">
        <v>0.4467824074074074</v>
      </c>
      <c r="I53" t="s">
        <v>10</v>
      </c>
      <c r="J53" t="s">
        <v>69</v>
      </c>
    </row>
    <row r="54" spans="1:10" ht="12.75">
      <c r="A54">
        <v>53</v>
      </c>
      <c r="B54">
        <v>6.6</v>
      </c>
      <c r="C54" t="s">
        <v>8</v>
      </c>
      <c r="D54" t="s">
        <v>8</v>
      </c>
      <c r="E54">
        <v>23</v>
      </c>
      <c r="F54" t="s">
        <v>9</v>
      </c>
      <c r="G54" s="1">
        <v>38261</v>
      </c>
      <c r="H54" s="2">
        <v>0.44697916666666665</v>
      </c>
      <c r="I54" t="s">
        <v>10</v>
      </c>
      <c r="J54" t="s">
        <v>70</v>
      </c>
    </row>
    <row r="55" spans="1:10" ht="12.75">
      <c r="A55">
        <v>54</v>
      </c>
      <c r="B55">
        <v>6.6</v>
      </c>
      <c r="C55" t="s">
        <v>8</v>
      </c>
      <c r="D55" t="s">
        <v>8</v>
      </c>
      <c r="E55">
        <v>23</v>
      </c>
      <c r="F55" t="s">
        <v>9</v>
      </c>
      <c r="G55" s="1">
        <v>38261</v>
      </c>
      <c r="H55" s="2">
        <v>0.4473148148148148</v>
      </c>
      <c r="I55" t="s">
        <v>10</v>
      </c>
      <c r="J55" t="s">
        <v>71</v>
      </c>
    </row>
    <row r="56" spans="1:10" ht="12.75">
      <c r="A56">
        <v>55</v>
      </c>
      <c r="B56">
        <v>6.7</v>
      </c>
      <c r="C56" t="s">
        <v>8</v>
      </c>
      <c r="D56" t="s">
        <v>8</v>
      </c>
      <c r="E56">
        <v>23</v>
      </c>
      <c r="F56" t="s">
        <v>9</v>
      </c>
      <c r="G56" s="1">
        <v>38261</v>
      </c>
      <c r="H56" s="2">
        <v>0.4477546296296296</v>
      </c>
      <c r="I56" t="s">
        <v>10</v>
      </c>
      <c r="J56" t="s">
        <v>72</v>
      </c>
    </row>
    <row r="57" spans="1:10" ht="12.75">
      <c r="A57">
        <v>56</v>
      </c>
      <c r="B57">
        <v>6.7</v>
      </c>
      <c r="C57" t="s">
        <v>8</v>
      </c>
      <c r="D57" t="s">
        <v>8</v>
      </c>
      <c r="E57">
        <v>23</v>
      </c>
      <c r="F57" t="s">
        <v>9</v>
      </c>
      <c r="G57" s="1">
        <v>38261</v>
      </c>
      <c r="H57" s="2">
        <v>0.4481365740740741</v>
      </c>
      <c r="I57" t="s">
        <v>10</v>
      </c>
      <c r="J57" t="s">
        <v>73</v>
      </c>
    </row>
    <row r="58" spans="1:10" ht="12.75">
      <c r="A58">
        <v>57</v>
      </c>
      <c r="B58">
        <v>6.8</v>
      </c>
      <c r="C58" t="s">
        <v>8</v>
      </c>
      <c r="D58" t="s">
        <v>8</v>
      </c>
      <c r="E58">
        <v>23</v>
      </c>
      <c r="F58" t="s">
        <v>9</v>
      </c>
      <c r="G58" s="1">
        <v>38261</v>
      </c>
      <c r="H58" s="2">
        <v>0.4483333333333333</v>
      </c>
      <c r="I58" t="s">
        <v>10</v>
      </c>
      <c r="J58" t="s">
        <v>74</v>
      </c>
    </row>
    <row r="59" spans="1:10" ht="12.75">
      <c r="A59">
        <v>58</v>
      </c>
      <c r="B59">
        <v>6.9</v>
      </c>
      <c r="C59" t="s">
        <v>8</v>
      </c>
      <c r="D59" t="s">
        <v>8</v>
      </c>
      <c r="E59">
        <v>23</v>
      </c>
      <c r="F59" t="s">
        <v>9</v>
      </c>
      <c r="G59" s="1">
        <v>38261</v>
      </c>
      <c r="H59" s="2">
        <v>0.44859953703703703</v>
      </c>
      <c r="I59" t="s">
        <v>10</v>
      </c>
      <c r="J59" t="s">
        <v>75</v>
      </c>
    </row>
    <row r="60" spans="1:10" ht="12.75">
      <c r="A60">
        <v>59</v>
      </c>
      <c r="B60">
        <v>6.9</v>
      </c>
      <c r="C60" t="s">
        <v>8</v>
      </c>
      <c r="D60" t="s">
        <v>8</v>
      </c>
      <c r="E60">
        <v>23</v>
      </c>
      <c r="F60" t="s">
        <v>9</v>
      </c>
      <c r="G60" s="1">
        <v>38261</v>
      </c>
      <c r="H60" s="2">
        <v>0.4489814814814815</v>
      </c>
      <c r="I60" t="s">
        <v>10</v>
      </c>
      <c r="J60" t="s">
        <v>76</v>
      </c>
    </row>
    <row r="61" spans="1:10" ht="12.75">
      <c r="A61">
        <v>60</v>
      </c>
      <c r="B61">
        <v>6.9</v>
      </c>
      <c r="C61" t="s">
        <v>8</v>
      </c>
      <c r="D61" t="s">
        <v>8</v>
      </c>
      <c r="E61">
        <v>23</v>
      </c>
      <c r="F61" t="s">
        <v>9</v>
      </c>
      <c r="G61" s="1">
        <v>38261</v>
      </c>
      <c r="H61" s="2">
        <v>0.4492013888888889</v>
      </c>
      <c r="I61" t="s">
        <v>10</v>
      </c>
      <c r="J61" t="s">
        <v>77</v>
      </c>
    </row>
    <row r="62" spans="1:10" ht="12.75">
      <c r="A62">
        <v>61</v>
      </c>
      <c r="B62">
        <v>7</v>
      </c>
      <c r="C62" t="s">
        <v>8</v>
      </c>
      <c r="D62" t="s">
        <v>8</v>
      </c>
      <c r="E62">
        <v>23</v>
      </c>
      <c r="F62" t="s">
        <v>9</v>
      </c>
      <c r="G62" s="1">
        <v>38261</v>
      </c>
      <c r="H62" s="2">
        <v>0.44935185185185184</v>
      </c>
      <c r="I62" t="s">
        <v>10</v>
      </c>
      <c r="J62" t="s">
        <v>78</v>
      </c>
    </row>
    <row r="63" spans="1:10" ht="12.75">
      <c r="A63">
        <v>62</v>
      </c>
      <c r="B63">
        <v>7</v>
      </c>
      <c r="C63" t="s">
        <v>8</v>
      </c>
      <c r="D63" t="s">
        <v>8</v>
      </c>
      <c r="E63">
        <v>23</v>
      </c>
      <c r="F63" t="s">
        <v>9</v>
      </c>
      <c r="G63" s="1">
        <v>38261</v>
      </c>
      <c r="H63" s="2">
        <v>0.4496875</v>
      </c>
      <c r="I63" t="s">
        <v>10</v>
      </c>
      <c r="J63" t="s">
        <v>79</v>
      </c>
    </row>
    <row r="64" spans="1:10" ht="12.75">
      <c r="A64">
        <v>63</v>
      </c>
      <c r="B64">
        <v>7</v>
      </c>
      <c r="C64" t="s">
        <v>8</v>
      </c>
      <c r="D64" t="s">
        <v>8</v>
      </c>
      <c r="E64">
        <v>23</v>
      </c>
      <c r="F64" t="s">
        <v>9</v>
      </c>
      <c r="G64" s="1">
        <v>38261</v>
      </c>
      <c r="H64" s="2">
        <v>0.4499421296296296</v>
      </c>
      <c r="I64" t="s">
        <v>10</v>
      </c>
      <c r="J64" t="s">
        <v>80</v>
      </c>
    </row>
    <row r="65" spans="1:10" ht="12.75">
      <c r="A65">
        <v>64</v>
      </c>
      <c r="B65">
        <v>7.1</v>
      </c>
      <c r="C65" t="s">
        <v>8</v>
      </c>
      <c r="D65" t="s">
        <v>8</v>
      </c>
      <c r="E65">
        <v>23</v>
      </c>
      <c r="F65" t="s">
        <v>9</v>
      </c>
      <c r="G65" s="1">
        <v>38261</v>
      </c>
      <c r="H65" s="2">
        <v>0.4502777777777778</v>
      </c>
      <c r="I65" t="s">
        <v>10</v>
      </c>
      <c r="J65" t="s">
        <v>81</v>
      </c>
    </row>
    <row r="66" spans="1:10" ht="12.75">
      <c r="A66">
        <v>65</v>
      </c>
      <c r="B66">
        <v>7.2</v>
      </c>
      <c r="C66" t="s">
        <v>8</v>
      </c>
      <c r="D66" t="s">
        <v>8</v>
      </c>
      <c r="E66">
        <v>23</v>
      </c>
      <c r="F66" t="s">
        <v>9</v>
      </c>
      <c r="G66" s="1">
        <v>38261</v>
      </c>
      <c r="H66" s="2">
        <v>0.45048611111111114</v>
      </c>
      <c r="I66" t="s">
        <v>10</v>
      </c>
      <c r="J66" t="s">
        <v>82</v>
      </c>
    </row>
    <row r="67" spans="1:10" ht="12.75">
      <c r="A67">
        <v>66</v>
      </c>
      <c r="B67">
        <v>7.2</v>
      </c>
      <c r="C67" t="s">
        <v>8</v>
      </c>
      <c r="D67" t="s">
        <v>8</v>
      </c>
      <c r="E67">
        <v>23</v>
      </c>
      <c r="F67" t="s">
        <v>9</v>
      </c>
      <c r="G67" s="1">
        <v>38261</v>
      </c>
      <c r="H67" s="2">
        <v>0.45083333333333336</v>
      </c>
      <c r="I67" t="s">
        <v>10</v>
      </c>
      <c r="J67" t="s">
        <v>83</v>
      </c>
    </row>
    <row r="68" spans="1:10" ht="12.75">
      <c r="A68">
        <v>67</v>
      </c>
      <c r="B68">
        <v>7.2</v>
      </c>
      <c r="C68" t="s">
        <v>8</v>
      </c>
      <c r="D68" t="s">
        <v>8</v>
      </c>
      <c r="E68">
        <v>23</v>
      </c>
      <c r="F68" t="s">
        <v>9</v>
      </c>
      <c r="G68" s="1">
        <v>38261</v>
      </c>
      <c r="H68" s="2">
        <v>0.4511226851851852</v>
      </c>
      <c r="I68" t="s">
        <v>10</v>
      </c>
      <c r="J68" t="s">
        <v>84</v>
      </c>
    </row>
    <row r="69" spans="1:10" ht="12.75">
      <c r="A69">
        <v>68</v>
      </c>
      <c r="B69">
        <v>7.3</v>
      </c>
      <c r="C69" t="s">
        <v>8</v>
      </c>
      <c r="D69" t="s">
        <v>8</v>
      </c>
      <c r="E69">
        <v>23</v>
      </c>
      <c r="F69" t="s">
        <v>9</v>
      </c>
      <c r="G69" s="1">
        <v>38261</v>
      </c>
      <c r="H69" s="2">
        <v>0.45140046296296293</v>
      </c>
      <c r="I69" t="s">
        <v>10</v>
      </c>
      <c r="J69" t="s">
        <v>85</v>
      </c>
    </row>
    <row r="70" spans="1:10" ht="12.75">
      <c r="A70">
        <v>69</v>
      </c>
      <c r="B70">
        <v>7.4</v>
      </c>
      <c r="C70" t="s">
        <v>8</v>
      </c>
      <c r="D70" t="s">
        <v>8</v>
      </c>
      <c r="E70">
        <v>23</v>
      </c>
      <c r="F70" t="s">
        <v>9</v>
      </c>
      <c r="G70" s="1">
        <v>38261</v>
      </c>
      <c r="H70" s="2">
        <v>0.4515972222222222</v>
      </c>
      <c r="I70" t="s">
        <v>10</v>
      </c>
      <c r="J70" t="s">
        <v>86</v>
      </c>
    </row>
    <row r="71" spans="1:10" ht="12.75">
      <c r="A71">
        <v>70</v>
      </c>
      <c r="B71">
        <v>7.5</v>
      </c>
      <c r="C71" t="s">
        <v>8</v>
      </c>
      <c r="D71" t="s">
        <v>8</v>
      </c>
      <c r="E71">
        <v>23</v>
      </c>
      <c r="F71" t="s">
        <v>9</v>
      </c>
      <c r="G71" s="1">
        <v>38261</v>
      </c>
      <c r="H71" s="2">
        <v>0.45192129629629635</v>
      </c>
      <c r="I71" t="s">
        <v>10</v>
      </c>
      <c r="J71" t="s">
        <v>67</v>
      </c>
    </row>
    <row r="72" spans="1:10" ht="12.75">
      <c r="A72">
        <v>71</v>
      </c>
      <c r="B72">
        <v>7.6</v>
      </c>
      <c r="C72" t="s">
        <v>8</v>
      </c>
      <c r="D72" t="s">
        <v>8</v>
      </c>
      <c r="E72">
        <v>23</v>
      </c>
      <c r="F72" t="s">
        <v>9</v>
      </c>
      <c r="G72" s="1">
        <v>38261</v>
      </c>
      <c r="H72" s="2">
        <v>0.45214120370370375</v>
      </c>
      <c r="I72" t="s">
        <v>10</v>
      </c>
      <c r="J72" t="s">
        <v>68</v>
      </c>
    </row>
    <row r="73" spans="1:10" ht="12.75">
      <c r="A73">
        <v>72</v>
      </c>
      <c r="B73">
        <v>7.6</v>
      </c>
      <c r="C73" t="s">
        <v>8</v>
      </c>
      <c r="D73" t="s">
        <v>8</v>
      </c>
      <c r="E73">
        <v>23</v>
      </c>
      <c r="F73" t="s">
        <v>9</v>
      </c>
      <c r="G73" s="1">
        <v>38261</v>
      </c>
      <c r="H73" s="2">
        <v>0.45244212962962965</v>
      </c>
      <c r="I73" t="s">
        <v>10</v>
      </c>
      <c r="J73" t="s">
        <v>69</v>
      </c>
    </row>
    <row r="74" spans="1:10" ht="12.75">
      <c r="A74">
        <v>73</v>
      </c>
      <c r="B74">
        <v>7.8</v>
      </c>
      <c r="C74" t="s">
        <v>8</v>
      </c>
      <c r="D74" t="s">
        <v>8</v>
      </c>
      <c r="E74">
        <v>23</v>
      </c>
      <c r="F74" t="s">
        <v>9</v>
      </c>
      <c r="G74" s="1">
        <v>38261</v>
      </c>
      <c r="H74" s="2">
        <v>0.4529861111111111</v>
      </c>
      <c r="I74" t="s">
        <v>10</v>
      </c>
      <c r="J74" t="s">
        <v>70</v>
      </c>
    </row>
    <row r="75" spans="1:10" ht="12.75">
      <c r="A75">
        <v>74</v>
      </c>
      <c r="B75">
        <v>7.9</v>
      </c>
      <c r="C75" t="s">
        <v>8</v>
      </c>
      <c r="D75" t="s">
        <v>8</v>
      </c>
      <c r="E75">
        <v>23</v>
      </c>
      <c r="F75" t="s">
        <v>9</v>
      </c>
      <c r="G75" s="1">
        <v>38261</v>
      </c>
      <c r="H75" s="2">
        <v>0.4535763888888889</v>
      </c>
      <c r="I75" t="s">
        <v>10</v>
      </c>
      <c r="J75" t="s">
        <v>71</v>
      </c>
    </row>
    <row r="76" spans="1:10" ht="12.75">
      <c r="A76">
        <v>75</v>
      </c>
      <c r="B76">
        <v>8</v>
      </c>
      <c r="C76" t="s">
        <v>8</v>
      </c>
      <c r="D76" t="s">
        <v>8</v>
      </c>
      <c r="E76">
        <v>23</v>
      </c>
      <c r="F76" t="s">
        <v>9</v>
      </c>
      <c r="G76" s="1">
        <v>38261</v>
      </c>
      <c r="H76" s="2">
        <v>0.454212962962963</v>
      </c>
      <c r="I76" t="s">
        <v>10</v>
      </c>
      <c r="J76" t="s">
        <v>72</v>
      </c>
    </row>
    <row r="77" spans="1:10" ht="12.75">
      <c r="A77">
        <v>76</v>
      </c>
      <c r="B77">
        <v>8.2</v>
      </c>
      <c r="C77" t="s">
        <v>8</v>
      </c>
      <c r="D77" t="s">
        <v>8</v>
      </c>
      <c r="E77">
        <v>23</v>
      </c>
      <c r="F77" t="s">
        <v>9</v>
      </c>
      <c r="G77" s="1">
        <v>38261</v>
      </c>
      <c r="H77" s="2">
        <v>0.45457175925925924</v>
      </c>
      <c r="I77" t="s">
        <v>10</v>
      </c>
      <c r="J77" t="s">
        <v>87</v>
      </c>
    </row>
    <row r="78" spans="1:10" ht="12.75">
      <c r="A78">
        <v>77</v>
      </c>
      <c r="B78">
        <v>8.4</v>
      </c>
      <c r="C78" t="s">
        <v>8</v>
      </c>
      <c r="D78" t="s">
        <v>8</v>
      </c>
      <c r="E78">
        <v>23</v>
      </c>
      <c r="F78" t="s">
        <v>9</v>
      </c>
      <c r="G78" s="1">
        <v>38261</v>
      </c>
      <c r="H78" s="2">
        <v>0.4548263888888889</v>
      </c>
      <c r="I78" t="s">
        <v>10</v>
      </c>
      <c r="J78" t="s">
        <v>74</v>
      </c>
    </row>
    <row r="79" spans="1:10" ht="12.75">
      <c r="A79">
        <v>78</v>
      </c>
      <c r="B79">
        <v>8.6</v>
      </c>
      <c r="C79" t="s">
        <v>8</v>
      </c>
      <c r="D79" t="s">
        <v>8</v>
      </c>
      <c r="E79">
        <v>23</v>
      </c>
      <c r="F79" t="s">
        <v>9</v>
      </c>
      <c r="G79" s="1">
        <v>38261</v>
      </c>
      <c r="H79" s="2">
        <v>0.4550810185185185</v>
      </c>
      <c r="I79" t="s">
        <v>10</v>
      </c>
      <c r="J79" t="s">
        <v>75</v>
      </c>
    </row>
    <row r="80" spans="1:10" ht="12.75">
      <c r="A80">
        <v>79</v>
      </c>
      <c r="B80">
        <v>8.8</v>
      </c>
      <c r="C80" t="s">
        <v>8</v>
      </c>
      <c r="D80" t="s">
        <v>8</v>
      </c>
      <c r="E80">
        <v>23</v>
      </c>
      <c r="F80" t="s">
        <v>9</v>
      </c>
      <c r="G80" s="1">
        <v>38261</v>
      </c>
      <c r="H80" s="2">
        <v>0.45532407407407405</v>
      </c>
      <c r="I80" t="s">
        <v>10</v>
      </c>
      <c r="J80" t="s">
        <v>76</v>
      </c>
    </row>
    <row r="81" spans="1:10" ht="12.75">
      <c r="A81">
        <v>80</v>
      </c>
      <c r="B81">
        <v>8.9</v>
      </c>
      <c r="C81" t="s">
        <v>8</v>
      </c>
      <c r="D81" t="s">
        <v>8</v>
      </c>
      <c r="E81">
        <v>23</v>
      </c>
      <c r="F81" t="s">
        <v>9</v>
      </c>
      <c r="G81" s="1">
        <v>38261</v>
      </c>
      <c r="H81" s="2">
        <v>0.4556481481481482</v>
      </c>
      <c r="I81" t="s">
        <v>10</v>
      </c>
      <c r="J81" t="s">
        <v>77</v>
      </c>
    </row>
    <row r="82" spans="1:10" ht="12.75">
      <c r="A82">
        <v>81</v>
      </c>
      <c r="B82">
        <v>9</v>
      </c>
      <c r="C82" t="s">
        <v>8</v>
      </c>
      <c r="D82" t="s">
        <v>8</v>
      </c>
      <c r="E82">
        <v>23</v>
      </c>
      <c r="F82" t="s">
        <v>9</v>
      </c>
      <c r="G82" s="1">
        <v>38261</v>
      </c>
      <c r="H82" s="2">
        <v>0.45589120370370373</v>
      </c>
      <c r="I82" t="s">
        <v>10</v>
      </c>
      <c r="J82" t="s">
        <v>78</v>
      </c>
    </row>
    <row r="83" spans="1:10" ht="12.75">
      <c r="A83">
        <v>82</v>
      </c>
      <c r="B83">
        <v>9.1</v>
      </c>
      <c r="C83" t="s">
        <v>8</v>
      </c>
      <c r="D83" t="s">
        <v>8</v>
      </c>
      <c r="E83">
        <v>23</v>
      </c>
      <c r="F83" t="s">
        <v>9</v>
      </c>
      <c r="G83" s="1">
        <v>38261</v>
      </c>
      <c r="H83" s="2">
        <v>0.45620370370370367</v>
      </c>
      <c r="I83" t="s">
        <v>10</v>
      </c>
      <c r="J83" t="s">
        <v>79</v>
      </c>
    </row>
    <row r="84" spans="1:10" ht="12.75">
      <c r="A84">
        <v>83</v>
      </c>
      <c r="B84">
        <v>9.1</v>
      </c>
      <c r="C84" t="s">
        <v>8</v>
      </c>
      <c r="D84" t="s">
        <v>8</v>
      </c>
      <c r="E84">
        <v>23</v>
      </c>
      <c r="F84" t="s">
        <v>9</v>
      </c>
      <c r="G84" s="1">
        <v>38261</v>
      </c>
      <c r="H84" s="2">
        <v>0.456400462962963</v>
      </c>
      <c r="I84" t="s">
        <v>10</v>
      </c>
      <c r="J84" t="s">
        <v>80</v>
      </c>
    </row>
    <row r="85" spans="1:10" ht="12.75">
      <c r="A85">
        <v>84</v>
      </c>
      <c r="B85">
        <v>9.2</v>
      </c>
      <c r="C85" t="s">
        <v>8</v>
      </c>
      <c r="D85" t="s">
        <v>8</v>
      </c>
      <c r="E85">
        <v>23</v>
      </c>
      <c r="F85" t="s">
        <v>9</v>
      </c>
      <c r="G85" s="1">
        <v>38261</v>
      </c>
      <c r="H85" s="2">
        <v>0.45664351851851853</v>
      </c>
      <c r="I85" t="s">
        <v>10</v>
      </c>
      <c r="J85" t="s">
        <v>81</v>
      </c>
    </row>
    <row r="86" spans="1:10" ht="12.75">
      <c r="A86">
        <v>85</v>
      </c>
      <c r="B86">
        <v>9.3</v>
      </c>
      <c r="C86" t="s">
        <v>8</v>
      </c>
      <c r="D86" t="s">
        <v>8</v>
      </c>
      <c r="E86">
        <v>23</v>
      </c>
      <c r="F86" t="s">
        <v>9</v>
      </c>
      <c r="G86" s="1">
        <v>38261</v>
      </c>
      <c r="H86" s="2">
        <v>0.4568287037037037</v>
      </c>
      <c r="I86" t="s">
        <v>10</v>
      </c>
      <c r="J86" t="s">
        <v>82</v>
      </c>
    </row>
    <row r="87" spans="1:10" ht="12.75">
      <c r="A87">
        <v>86</v>
      </c>
      <c r="B87">
        <v>9.4</v>
      </c>
      <c r="C87" t="s">
        <v>8</v>
      </c>
      <c r="D87" t="s">
        <v>8</v>
      </c>
      <c r="E87">
        <v>23</v>
      </c>
      <c r="F87" t="s">
        <v>9</v>
      </c>
      <c r="G87" s="1">
        <v>38261</v>
      </c>
      <c r="H87" s="2">
        <v>0.45711805555555557</v>
      </c>
      <c r="I87" t="s">
        <v>10</v>
      </c>
      <c r="J87" t="s">
        <v>83</v>
      </c>
    </row>
    <row r="88" spans="1:10" ht="12.75">
      <c r="A88">
        <v>87</v>
      </c>
      <c r="B88">
        <v>9.4</v>
      </c>
      <c r="C88" t="s">
        <v>8</v>
      </c>
      <c r="D88" t="s">
        <v>8</v>
      </c>
      <c r="E88">
        <v>23</v>
      </c>
      <c r="F88" t="s">
        <v>9</v>
      </c>
      <c r="G88" s="1">
        <v>38261</v>
      </c>
      <c r="H88" s="2">
        <v>0.4572685185185185</v>
      </c>
      <c r="I88" t="s">
        <v>10</v>
      </c>
      <c r="J88" t="s">
        <v>84</v>
      </c>
    </row>
    <row r="89" spans="1:10" ht="12.75">
      <c r="A89">
        <v>88</v>
      </c>
      <c r="B89">
        <v>9.4</v>
      </c>
      <c r="C89" t="s">
        <v>8</v>
      </c>
      <c r="D89" t="s">
        <v>8</v>
      </c>
      <c r="E89">
        <v>23</v>
      </c>
      <c r="F89" t="s">
        <v>9</v>
      </c>
      <c r="G89" s="1">
        <v>38261</v>
      </c>
      <c r="H89" s="2">
        <v>0.45765046296296297</v>
      </c>
      <c r="I89" t="s">
        <v>10</v>
      </c>
      <c r="J89" t="s">
        <v>85</v>
      </c>
    </row>
    <row r="90" spans="1:10" ht="12.75">
      <c r="A90">
        <v>89</v>
      </c>
      <c r="B90">
        <v>9.5</v>
      </c>
      <c r="C90" t="s">
        <v>8</v>
      </c>
      <c r="D90" t="s">
        <v>8</v>
      </c>
      <c r="E90">
        <v>23</v>
      </c>
      <c r="F90" t="s">
        <v>9</v>
      </c>
      <c r="G90" s="1">
        <v>38261</v>
      </c>
      <c r="H90" s="2">
        <v>0.4579976851851852</v>
      </c>
      <c r="I90" t="s">
        <v>10</v>
      </c>
      <c r="J90" t="s">
        <v>86</v>
      </c>
    </row>
    <row r="91" spans="1:10" ht="12.75">
      <c r="A91">
        <v>90</v>
      </c>
      <c r="B91">
        <v>9.6</v>
      </c>
      <c r="C91" t="s">
        <v>8</v>
      </c>
      <c r="D91" t="s">
        <v>8</v>
      </c>
      <c r="E91">
        <v>23</v>
      </c>
      <c r="F91" t="s">
        <v>9</v>
      </c>
      <c r="G91" s="1">
        <v>38261</v>
      </c>
      <c r="H91" s="2">
        <v>0.4583912037037037</v>
      </c>
      <c r="I91" t="s">
        <v>10</v>
      </c>
      <c r="J91" t="s">
        <v>88</v>
      </c>
    </row>
    <row r="92" spans="1:10" ht="12.75">
      <c r="A92">
        <v>91</v>
      </c>
      <c r="B92">
        <v>9.7</v>
      </c>
      <c r="C92" t="s">
        <v>8</v>
      </c>
      <c r="D92" t="s">
        <v>8</v>
      </c>
      <c r="E92">
        <v>23</v>
      </c>
      <c r="F92" t="s">
        <v>9</v>
      </c>
      <c r="G92" s="1">
        <v>38261</v>
      </c>
      <c r="H92" s="2">
        <v>0.45868055555555554</v>
      </c>
      <c r="I92" t="s">
        <v>10</v>
      </c>
      <c r="J92" t="s">
        <v>89</v>
      </c>
    </row>
    <row r="93" spans="1:10" ht="12.75">
      <c r="A93">
        <v>92</v>
      </c>
      <c r="B93">
        <v>9.7</v>
      </c>
      <c r="C93" t="s">
        <v>8</v>
      </c>
      <c r="D93" t="s">
        <v>8</v>
      </c>
      <c r="E93">
        <v>23</v>
      </c>
      <c r="F93" t="s">
        <v>9</v>
      </c>
      <c r="G93" s="1">
        <v>38261</v>
      </c>
      <c r="H93" s="2">
        <v>0.4590046296296297</v>
      </c>
      <c r="I93" t="s">
        <v>10</v>
      </c>
      <c r="J93" t="s">
        <v>90</v>
      </c>
    </row>
    <row r="94" spans="1:10" ht="12.75">
      <c r="A94">
        <v>93</v>
      </c>
      <c r="B94">
        <v>9.7</v>
      </c>
      <c r="C94" t="s">
        <v>8</v>
      </c>
      <c r="D94" t="s">
        <v>8</v>
      </c>
      <c r="E94">
        <v>23</v>
      </c>
      <c r="F94" t="s">
        <v>9</v>
      </c>
      <c r="G94" s="1">
        <v>38261</v>
      </c>
      <c r="H94" s="2">
        <v>0.45927083333333335</v>
      </c>
      <c r="I94" t="s">
        <v>10</v>
      </c>
      <c r="J94" t="s">
        <v>91</v>
      </c>
    </row>
    <row r="95" spans="1:10" ht="12.75">
      <c r="A95">
        <v>94</v>
      </c>
      <c r="B95">
        <v>9.7</v>
      </c>
      <c r="C95" t="s">
        <v>8</v>
      </c>
      <c r="D95" t="s">
        <v>8</v>
      </c>
      <c r="E95">
        <v>23</v>
      </c>
      <c r="F95" t="s">
        <v>9</v>
      </c>
      <c r="G95" s="1">
        <v>38261</v>
      </c>
      <c r="H95" s="2">
        <v>0.45969907407407407</v>
      </c>
      <c r="I95" t="s">
        <v>10</v>
      </c>
      <c r="J95" t="s">
        <v>92</v>
      </c>
    </row>
    <row r="96" spans="1:10" ht="12.75">
      <c r="A96">
        <v>95</v>
      </c>
      <c r="B96">
        <v>9.7</v>
      </c>
      <c r="C96" t="s">
        <v>8</v>
      </c>
      <c r="D96" t="s">
        <v>8</v>
      </c>
      <c r="E96">
        <v>23</v>
      </c>
      <c r="F96" t="s">
        <v>9</v>
      </c>
      <c r="G96" s="1">
        <v>38261</v>
      </c>
      <c r="H96" s="2">
        <v>0.45995370370370375</v>
      </c>
      <c r="I96" t="s">
        <v>10</v>
      </c>
      <c r="J96" t="s">
        <v>93</v>
      </c>
    </row>
    <row r="97" spans="1:10" ht="12.75">
      <c r="A97">
        <v>96</v>
      </c>
      <c r="B97">
        <v>9.8</v>
      </c>
      <c r="C97" t="s">
        <v>8</v>
      </c>
      <c r="D97" t="s">
        <v>8</v>
      </c>
      <c r="E97">
        <v>23</v>
      </c>
      <c r="F97" t="s">
        <v>9</v>
      </c>
      <c r="G97" s="1">
        <v>38261</v>
      </c>
      <c r="H97" s="2">
        <v>0.46039351851851856</v>
      </c>
      <c r="I97" t="s">
        <v>10</v>
      </c>
      <c r="J97" t="s">
        <v>94</v>
      </c>
    </row>
    <row r="98" spans="1:10" ht="12.75">
      <c r="A98">
        <v>97</v>
      </c>
      <c r="B98">
        <v>9.8</v>
      </c>
      <c r="C98" t="s">
        <v>8</v>
      </c>
      <c r="D98" t="s">
        <v>8</v>
      </c>
      <c r="E98">
        <v>23</v>
      </c>
      <c r="F98" t="s">
        <v>9</v>
      </c>
      <c r="G98" s="1">
        <v>38261</v>
      </c>
      <c r="H98" s="2">
        <v>0.4606365740740741</v>
      </c>
      <c r="I98" t="s">
        <v>10</v>
      </c>
      <c r="J98" t="s">
        <v>95</v>
      </c>
    </row>
    <row r="99" spans="1:10" ht="12.75">
      <c r="A99">
        <v>98</v>
      </c>
      <c r="B99">
        <v>9.9</v>
      </c>
      <c r="C99" t="s">
        <v>8</v>
      </c>
      <c r="D99" t="s">
        <v>8</v>
      </c>
      <c r="E99">
        <v>23</v>
      </c>
      <c r="F99" t="s">
        <v>9</v>
      </c>
      <c r="G99" s="1">
        <v>38261</v>
      </c>
      <c r="H99" s="2">
        <v>0.4620717592592593</v>
      </c>
      <c r="I99" t="s">
        <v>10</v>
      </c>
      <c r="J99" t="s">
        <v>96</v>
      </c>
    </row>
    <row r="100" spans="1:10" ht="12.75">
      <c r="A100">
        <v>99</v>
      </c>
      <c r="B100">
        <v>9.9</v>
      </c>
      <c r="C100" t="s">
        <v>8</v>
      </c>
      <c r="D100" t="s">
        <v>8</v>
      </c>
      <c r="E100">
        <v>23</v>
      </c>
      <c r="F100" t="s">
        <v>9</v>
      </c>
      <c r="G100" s="1">
        <v>38261</v>
      </c>
      <c r="H100" s="2">
        <v>0.46222222222222226</v>
      </c>
      <c r="I100" t="s">
        <v>10</v>
      </c>
      <c r="J100" t="s">
        <v>97</v>
      </c>
    </row>
    <row r="101" spans="1:10" ht="12.75">
      <c r="A101">
        <v>100</v>
      </c>
      <c r="B101">
        <v>10</v>
      </c>
      <c r="C101" t="s">
        <v>8</v>
      </c>
      <c r="D101" t="s">
        <v>8</v>
      </c>
      <c r="E101">
        <v>23</v>
      </c>
      <c r="F101" t="s">
        <v>9</v>
      </c>
      <c r="G101" s="1">
        <v>38261</v>
      </c>
      <c r="H101" s="2">
        <v>0.46258101851851857</v>
      </c>
      <c r="I101" t="s">
        <v>10</v>
      </c>
      <c r="J101" t="s">
        <v>98</v>
      </c>
    </row>
    <row r="102" spans="1:10" ht="12.75">
      <c r="A102">
        <v>101</v>
      </c>
      <c r="B102">
        <v>10</v>
      </c>
      <c r="C102" t="s">
        <v>8</v>
      </c>
      <c r="D102" t="s">
        <v>8</v>
      </c>
      <c r="E102">
        <v>23</v>
      </c>
      <c r="F102" t="s">
        <v>9</v>
      </c>
      <c r="G102" s="1">
        <v>38261</v>
      </c>
      <c r="H102" s="2">
        <v>0.46322916666666664</v>
      </c>
      <c r="I102" t="s">
        <v>10</v>
      </c>
      <c r="J102" t="s">
        <v>99</v>
      </c>
    </row>
    <row r="103" spans="1:10" ht="12.75">
      <c r="A103">
        <v>102</v>
      </c>
      <c r="B103">
        <v>10</v>
      </c>
      <c r="C103" t="s">
        <v>8</v>
      </c>
      <c r="D103" t="s">
        <v>8</v>
      </c>
      <c r="E103">
        <v>23</v>
      </c>
      <c r="F103" t="s">
        <v>9</v>
      </c>
      <c r="G103" s="1">
        <v>38261</v>
      </c>
      <c r="H103" s="2">
        <v>0.46339120370370374</v>
      </c>
      <c r="I103" t="s">
        <v>10</v>
      </c>
      <c r="J103" t="s">
        <v>100</v>
      </c>
    </row>
    <row r="104" spans="1:10" ht="12.75">
      <c r="A104">
        <v>103</v>
      </c>
      <c r="B104">
        <v>10</v>
      </c>
      <c r="C104" t="s">
        <v>8</v>
      </c>
      <c r="D104" t="s">
        <v>8</v>
      </c>
      <c r="E104">
        <v>23</v>
      </c>
      <c r="F104" t="s">
        <v>9</v>
      </c>
      <c r="G104" s="1">
        <v>38261</v>
      </c>
      <c r="H104" s="2">
        <v>0.4636458333333333</v>
      </c>
      <c r="I104" t="s">
        <v>10</v>
      </c>
      <c r="J104" t="s">
        <v>101</v>
      </c>
    </row>
    <row r="105" spans="1:10" ht="12.75">
      <c r="A105">
        <v>104</v>
      </c>
      <c r="B105">
        <v>10</v>
      </c>
      <c r="C105" t="s">
        <v>8</v>
      </c>
      <c r="D105" t="s">
        <v>8</v>
      </c>
      <c r="E105">
        <v>23</v>
      </c>
      <c r="F105" t="s">
        <v>9</v>
      </c>
      <c r="G105" s="1">
        <v>38261</v>
      </c>
      <c r="H105" s="2">
        <v>0.4638194444444444</v>
      </c>
      <c r="I105" t="s">
        <v>10</v>
      </c>
      <c r="J105" t="s">
        <v>102</v>
      </c>
    </row>
    <row r="106" spans="1:10" ht="12.75">
      <c r="A106">
        <v>105</v>
      </c>
      <c r="B106">
        <v>10.1</v>
      </c>
      <c r="C106" t="s">
        <v>8</v>
      </c>
      <c r="D106" t="s">
        <v>8</v>
      </c>
      <c r="E106">
        <v>23</v>
      </c>
      <c r="F106" t="s">
        <v>9</v>
      </c>
      <c r="G106" s="1">
        <v>38261</v>
      </c>
      <c r="H106" s="2">
        <v>0.4640856481481481</v>
      </c>
      <c r="I106" t="s">
        <v>10</v>
      </c>
      <c r="J106" t="s">
        <v>103</v>
      </c>
    </row>
    <row r="107" spans="1:10" ht="12.75">
      <c r="A107">
        <v>106</v>
      </c>
      <c r="B107">
        <v>10.1</v>
      </c>
      <c r="C107" t="s">
        <v>8</v>
      </c>
      <c r="D107" t="s">
        <v>8</v>
      </c>
      <c r="E107">
        <v>23</v>
      </c>
      <c r="F107" t="s">
        <v>9</v>
      </c>
      <c r="G107" s="1">
        <v>38261</v>
      </c>
      <c r="H107" s="2">
        <v>0.46422453703703703</v>
      </c>
      <c r="I107" t="s">
        <v>10</v>
      </c>
      <c r="J107" t="s">
        <v>104</v>
      </c>
    </row>
    <row r="108" spans="1:10" ht="12.75">
      <c r="A108">
        <v>107</v>
      </c>
      <c r="B108">
        <v>10.1</v>
      </c>
      <c r="C108" t="s">
        <v>8</v>
      </c>
      <c r="D108" t="s">
        <v>8</v>
      </c>
      <c r="E108">
        <v>23</v>
      </c>
      <c r="F108" t="s">
        <v>9</v>
      </c>
      <c r="G108" s="1">
        <v>38261</v>
      </c>
      <c r="H108" s="2">
        <v>0.46457175925925925</v>
      </c>
      <c r="I108" t="s">
        <v>10</v>
      </c>
      <c r="J108" t="s">
        <v>105</v>
      </c>
    </row>
    <row r="109" spans="1:10" ht="12.75">
      <c r="A109">
        <v>108</v>
      </c>
      <c r="B109">
        <v>10.2</v>
      </c>
      <c r="C109" t="s">
        <v>8</v>
      </c>
      <c r="D109" t="s">
        <v>8</v>
      </c>
      <c r="E109">
        <v>23</v>
      </c>
      <c r="F109" t="s">
        <v>9</v>
      </c>
      <c r="G109" s="1">
        <v>38261</v>
      </c>
      <c r="H109" s="2">
        <v>0.46476851851851847</v>
      </c>
      <c r="I109" t="s">
        <v>10</v>
      </c>
      <c r="J109" t="s">
        <v>106</v>
      </c>
    </row>
    <row r="110" spans="1:10" ht="12.75">
      <c r="A110">
        <v>109</v>
      </c>
      <c r="B110">
        <v>10.2</v>
      </c>
      <c r="C110" t="s">
        <v>8</v>
      </c>
      <c r="D110" t="s">
        <v>8</v>
      </c>
      <c r="E110">
        <v>23</v>
      </c>
      <c r="F110" t="s">
        <v>9</v>
      </c>
      <c r="G110" s="1">
        <v>38261</v>
      </c>
      <c r="H110" s="2">
        <v>0.4650462962962963</v>
      </c>
      <c r="I110" t="s">
        <v>10</v>
      </c>
      <c r="J110" t="s">
        <v>107</v>
      </c>
    </row>
    <row r="111" spans="1:10" ht="12.75">
      <c r="A111">
        <v>110</v>
      </c>
      <c r="B111">
        <v>10.3</v>
      </c>
      <c r="C111" t="s">
        <v>8</v>
      </c>
      <c r="D111" t="s">
        <v>8</v>
      </c>
      <c r="E111">
        <v>23</v>
      </c>
      <c r="F111" t="s">
        <v>9</v>
      </c>
      <c r="G111" s="1">
        <v>38261</v>
      </c>
      <c r="H111" s="2">
        <v>0.46543981481481483</v>
      </c>
      <c r="I111" t="s">
        <v>10</v>
      </c>
      <c r="J111" t="s">
        <v>108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L21" sqref="L2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7.140625" style="0" bestFit="1" customWidth="1"/>
    <col min="4" max="4" width="6.8515625" style="0" bestFit="1" customWidth="1"/>
    <col min="5" max="5" width="5.57421875" style="0" bestFit="1" customWidth="1"/>
    <col min="6" max="6" width="3.00390625" style="0" bestFit="1" customWidth="1"/>
    <col min="7" max="7" width="10.140625" style="0" bestFit="1" customWidth="1"/>
    <col min="8" max="8" width="8.140625" style="0" bestFit="1" customWidth="1"/>
    <col min="9" max="9" width="3.8515625" style="0" bestFit="1" customWidth="1"/>
    <col min="10" max="10" width="14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J1" t="s">
        <v>7</v>
      </c>
    </row>
    <row r="3" spans="1:12" ht="12.75">
      <c r="A3">
        <v>1</v>
      </c>
      <c r="B3">
        <v>2.6</v>
      </c>
      <c r="C3" t="s">
        <v>8</v>
      </c>
      <c r="D3" t="s">
        <v>8</v>
      </c>
      <c r="E3">
        <v>23</v>
      </c>
      <c r="F3" t="s">
        <v>9</v>
      </c>
      <c r="G3" s="1">
        <v>38261</v>
      </c>
      <c r="H3" s="2">
        <v>0.4732407407407407</v>
      </c>
      <c r="I3" t="s">
        <v>10</v>
      </c>
      <c r="J3" t="s">
        <v>112</v>
      </c>
      <c r="L3" t="s">
        <v>115</v>
      </c>
    </row>
    <row r="4" spans="1:12" ht="12.75">
      <c r="A4">
        <v>2</v>
      </c>
      <c r="B4">
        <v>2.6</v>
      </c>
      <c r="C4" t="s">
        <v>8</v>
      </c>
      <c r="D4" t="s">
        <v>8</v>
      </c>
      <c r="E4">
        <v>23</v>
      </c>
      <c r="F4" t="s">
        <v>9</v>
      </c>
      <c r="G4" s="1">
        <v>38261</v>
      </c>
      <c r="H4" s="2">
        <v>0.4743402777777778</v>
      </c>
      <c r="I4" t="s">
        <v>10</v>
      </c>
      <c r="J4" t="s">
        <v>113</v>
      </c>
      <c r="L4" t="s">
        <v>116</v>
      </c>
    </row>
    <row r="5" spans="1:12" ht="12.75">
      <c r="A5">
        <v>3</v>
      </c>
      <c r="B5">
        <v>2.7</v>
      </c>
      <c r="C5" t="s">
        <v>8</v>
      </c>
      <c r="D5" t="s">
        <v>8</v>
      </c>
      <c r="E5">
        <v>23</v>
      </c>
      <c r="F5" t="s">
        <v>9</v>
      </c>
      <c r="G5" s="1">
        <v>38261</v>
      </c>
      <c r="H5" s="2">
        <v>0.474699074074074</v>
      </c>
      <c r="I5" t="s">
        <v>10</v>
      </c>
      <c r="J5" t="s">
        <v>13</v>
      </c>
      <c r="L5" t="s">
        <v>117</v>
      </c>
    </row>
    <row r="6" spans="1:12" ht="12.75">
      <c r="A6">
        <v>4</v>
      </c>
      <c r="B6">
        <v>2.8</v>
      </c>
      <c r="C6" t="s">
        <v>8</v>
      </c>
      <c r="D6" t="s">
        <v>8</v>
      </c>
      <c r="E6">
        <v>23</v>
      </c>
      <c r="F6" t="s">
        <v>9</v>
      </c>
      <c r="G6" s="1">
        <v>38261</v>
      </c>
      <c r="H6" s="2">
        <v>0.4748726851851852</v>
      </c>
      <c r="I6" t="s">
        <v>10</v>
      </c>
      <c r="J6" t="s">
        <v>114</v>
      </c>
      <c r="L6" t="s">
        <v>132</v>
      </c>
    </row>
    <row r="7" spans="1:12" ht="12.75">
      <c r="A7">
        <v>5</v>
      </c>
      <c r="B7">
        <v>2.8</v>
      </c>
      <c r="C7" t="s">
        <v>8</v>
      </c>
      <c r="D7" t="s">
        <v>8</v>
      </c>
      <c r="E7">
        <v>23</v>
      </c>
      <c r="F7" t="s">
        <v>9</v>
      </c>
      <c r="G7" s="1">
        <v>38261</v>
      </c>
      <c r="H7" s="2">
        <v>0.47513888888888883</v>
      </c>
      <c r="I7" t="s">
        <v>10</v>
      </c>
      <c r="J7" t="s">
        <v>15</v>
      </c>
      <c r="L7" t="s">
        <v>118</v>
      </c>
    </row>
    <row r="8" spans="1:12" ht="12.75">
      <c r="A8">
        <v>6</v>
      </c>
      <c r="B8">
        <v>2.9</v>
      </c>
      <c r="C8" t="s">
        <v>8</v>
      </c>
      <c r="D8" t="s">
        <v>8</v>
      </c>
      <c r="E8">
        <v>23</v>
      </c>
      <c r="F8" t="s">
        <v>9</v>
      </c>
      <c r="G8" s="1">
        <v>38261</v>
      </c>
      <c r="H8" s="2">
        <v>0.47524305555555557</v>
      </c>
      <c r="I8" t="s">
        <v>10</v>
      </c>
      <c r="J8" t="s">
        <v>16</v>
      </c>
      <c r="L8" t="s">
        <v>119</v>
      </c>
    </row>
    <row r="9" spans="1:10" ht="12.75">
      <c r="A9">
        <v>7</v>
      </c>
      <c r="B9">
        <v>3</v>
      </c>
      <c r="C9" t="s">
        <v>8</v>
      </c>
      <c r="D9" t="s">
        <v>8</v>
      </c>
      <c r="E9">
        <v>23</v>
      </c>
      <c r="F9" t="s">
        <v>9</v>
      </c>
      <c r="G9" s="1">
        <v>38261</v>
      </c>
      <c r="H9" s="2">
        <v>0.47553240740740743</v>
      </c>
      <c r="I9" t="s">
        <v>10</v>
      </c>
      <c r="J9" t="s">
        <v>17</v>
      </c>
    </row>
    <row r="10" spans="1:10" ht="12.75">
      <c r="A10">
        <v>8</v>
      </c>
      <c r="B10">
        <v>3.3</v>
      </c>
      <c r="C10" t="s">
        <v>8</v>
      </c>
      <c r="D10" t="s">
        <v>8</v>
      </c>
      <c r="E10">
        <v>23</v>
      </c>
      <c r="F10" t="s">
        <v>9</v>
      </c>
      <c r="G10" s="1">
        <v>38261</v>
      </c>
      <c r="H10" s="2">
        <v>0.4756944444444444</v>
      </c>
      <c r="I10" t="s">
        <v>10</v>
      </c>
      <c r="J10" t="s">
        <v>18</v>
      </c>
    </row>
    <row r="11" spans="1:10" ht="12.75">
      <c r="A11">
        <v>9</v>
      </c>
      <c r="B11">
        <v>3.6</v>
      </c>
      <c r="C11" t="s">
        <v>8</v>
      </c>
      <c r="D11" t="s">
        <v>8</v>
      </c>
      <c r="E11">
        <v>23</v>
      </c>
      <c r="F11" t="s">
        <v>9</v>
      </c>
      <c r="G11" s="1">
        <v>38261</v>
      </c>
      <c r="H11" s="2">
        <v>0.47606481481481483</v>
      </c>
      <c r="I11" t="s">
        <v>10</v>
      </c>
      <c r="J11" t="s">
        <v>19</v>
      </c>
    </row>
    <row r="12" spans="1:10" ht="12.75">
      <c r="A12">
        <v>10</v>
      </c>
      <c r="B12">
        <v>5.2</v>
      </c>
      <c r="C12" t="s">
        <v>8</v>
      </c>
      <c r="D12" t="s">
        <v>8</v>
      </c>
      <c r="E12">
        <v>23</v>
      </c>
      <c r="F12" t="s">
        <v>9</v>
      </c>
      <c r="G12" s="1">
        <v>38261</v>
      </c>
      <c r="H12" s="2">
        <v>0.4762037037037037</v>
      </c>
      <c r="I12" t="s">
        <v>10</v>
      </c>
      <c r="J12" t="s">
        <v>20</v>
      </c>
    </row>
    <row r="13" spans="1:10" ht="12.75">
      <c r="A13">
        <v>11</v>
      </c>
      <c r="B13">
        <v>6</v>
      </c>
      <c r="C13" t="s">
        <v>8</v>
      </c>
      <c r="D13" t="s">
        <v>8</v>
      </c>
      <c r="E13">
        <v>23</v>
      </c>
      <c r="F13" t="s">
        <v>9</v>
      </c>
      <c r="G13" s="1">
        <v>38261</v>
      </c>
      <c r="H13" s="2">
        <v>0.4764814814814815</v>
      </c>
      <c r="I13" t="s">
        <v>10</v>
      </c>
      <c r="J13" t="s">
        <v>21</v>
      </c>
    </row>
    <row r="14" spans="1:10" ht="12.75">
      <c r="A14">
        <v>12</v>
      </c>
      <c r="B14">
        <v>6.3</v>
      </c>
      <c r="C14" t="s">
        <v>8</v>
      </c>
      <c r="D14" t="s">
        <v>8</v>
      </c>
      <c r="E14">
        <v>23</v>
      </c>
      <c r="F14" t="s">
        <v>9</v>
      </c>
      <c r="G14" s="1">
        <v>38261</v>
      </c>
      <c r="H14" s="2">
        <v>0.47657407407407404</v>
      </c>
      <c r="I14" t="s">
        <v>10</v>
      </c>
      <c r="J14" t="s">
        <v>22</v>
      </c>
    </row>
    <row r="15" spans="1:10" ht="12.75">
      <c r="A15">
        <v>13</v>
      </c>
      <c r="B15">
        <v>6.6</v>
      </c>
      <c r="C15" t="s">
        <v>8</v>
      </c>
      <c r="D15" t="s">
        <v>8</v>
      </c>
      <c r="E15">
        <v>23</v>
      </c>
      <c r="F15" t="s">
        <v>9</v>
      </c>
      <c r="G15" s="1">
        <v>38261</v>
      </c>
      <c r="H15" s="2">
        <v>0.4768171296296296</v>
      </c>
      <c r="I15" t="s">
        <v>10</v>
      </c>
      <c r="J15" t="s">
        <v>23</v>
      </c>
    </row>
    <row r="16" spans="1:10" ht="12.75">
      <c r="A16">
        <v>14</v>
      </c>
      <c r="B16">
        <v>6.7</v>
      </c>
      <c r="C16" t="s">
        <v>8</v>
      </c>
      <c r="D16" t="s">
        <v>8</v>
      </c>
      <c r="E16">
        <v>23</v>
      </c>
      <c r="F16" t="s">
        <v>9</v>
      </c>
      <c r="G16" s="1">
        <v>38261</v>
      </c>
      <c r="H16" s="2">
        <v>0.47694444444444445</v>
      </c>
      <c r="I16" t="s">
        <v>10</v>
      </c>
      <c r="J16" t="s">
        <v>24</v>
      </c>
    </row>
    <row r="17" spans="1:10" ht="12.75">
      <c r="A17">
        <v>15</v>
      </c>
      <c r="B17">
        <v>6.9</v>
      </c>
      <c r="C17" t="s">
        <v>8</v>
      </c>
      <c r="D17" t="s">
        <v>8</v>
      </c>
      <c r="E17">
        <v>23</v>
      </c>
      <c r="F17" t="s">
        <v>9</v>
      </c>
      <c r="G17" s="1">
        <v>38261</v>
      </c>
      <c r="H17" s="2">
        <v>0.47746527777777775</v>
      </c>
      <c r="I17" t="s">
        <v>10</v>
      </c>
      <c r="J17" t="s">
        <v>25</v>
      </c>
    </row>
    <row r="18" spans="1:10" ht="12.75">
      <c r="A18">
        <v>16</v>
      </c>
      <c r="B18">
        <v>7</v>
      </c>
      <c r="C18" t="s">
        <v>8</v>
      </c>
      <c r="D18" t="s">
        <v>8</v>
      </c>
      <c r="E18">
        <v>23</v>
      </c>
      <c r="F18" t="s">
        <v>9</v>
      </c>
      <c r="G18" s="1">
        <v>38261</v>
      </c>
      <c r="H18" s="2">
        <v>0.47760416666666666</v>
      </c>
      <c r="I18" t="s">
        <v>10</v>
      </c>
      <c r="J18" t="s">
        <v>26</v>
      </c>
    </row>
    <row r="19" spans="1:10" ht="12.75">
      <c r="A19">
        <v>17</v>
      </c>
      <c r="B19">
        <v>7.1</v>
      </c>
      <c r="C19" t="s">
        <v>8</v>
      </c>
      <c r="D19" t="s">
        <v>8</v>
      </c>
      <c r="E19">
        <v>23</v>
      </c>
      <c r="F19" t="s">
        <v>9</v>
      </c>
      <c r="G19" s="1">
        <v>38261</v>
      </c>
      <c r="H19" s="2">
        <v>0.47778935185185184</v>
      </c>
      <c r="I19" t="s">
        <v>10</v>
      </c>
      <c r="J19" t="s">
        <v>27</v>
      </c>
    </row>
    <row r="20" spans="1:10" ht="12.75">
      <c r="A20">
        <v>18</v>
      </c>
      <c r="B20">
        <v>7.3</v>
      </c>
      <c r="C20" t="s">
        <v>8</v>
      </c>
      <c r="D20" t="s">
        <v>8</v>
      </c>
      <c r="E20">
        <v>23</v>
      </c>
      <c r="F20" t="s">
        <v>9</v>
      </c>
      <c r="G20" s="1">
        <v>38261</v>
      </c>
      <c r="H20" s="2">
        <v>0.47793981481481485</v>
      </c>
      <c r="I20" t="s">
        <v>10</v>
      </c>
      <c r="J20" t="s">
        <v>28</v>
      </c>
    </row>
    <row r="21" spans="1:10" ht="12.75">
      <c r="A21">
        <v>19</v>
      </c>
      <c r="B21">
        <v>7.5</v>
      </c>
      <c r="C21" t="s">
        <v>8</v>
      </c>
      <c r="D21" t="s">
        <v>8</v>
      </c>
      <c r="E21">
        <v>23</v>
      </c>
      <c r="F21" t="s">
        <v>9</v>
      </c>
      <c r="G21" s="1">
        <v>38261</v>
      </c>
      <c r="H21" s="2">
        <v>0.4781944444444444</v>
      </c>
      <c r="I21" t="s">
        <v>10</v>
      </c>
      <c r="J21" t="s">
        <v>29</v>
      </c>
    </row>
    <row r="22" spans="1:10" ht="12.75">
      <c r="A22">
        <v>20</v>
      </c>
      <c r="B22">
        <v>7.7</v>
      </c>
      <c r="C22" t="s">
        <v>8</v>
      </c>
      <c r="D22" t="s">
        <v>8</v>
      </c>
      <c r="E22">
        <v>23</v>
      </c>
      <c r="F22" t="s">
        <v>9</v>
      </c>
      <c r="G22" s="1">
        <v>38261</v>
      </c>
      <c r="H22" s="2">
        <v>0.4784027777777778</v>
      </c>
      <c r="I22" t="s">
        <v>10</v>
      </c>
      <c r="J22" t="s">
        <v>30</v>
      </c>
    </row>
    <row r="23" spans="1:10" ht="12.75">
      <c r="A23">
        <v>21</v>
      </c>
      <c r="B23">
        <v>8</v>
      </c>
      <c r="C23" t="s">
        <v>8</v>
      </c>
      <c r="D23" t="s">
        <v>8</v>
      </c>
      <c r="E23">
        <v>23</v>
      </c>
      <c r="F23" t="s">
        <v>9</v>
      </c>
      <c r="G23" s="1">
        <v>38261</v>
      </c>
      <c r="H23" s="2">
        <v>0.47850694444444447</v>
      </c>
      <c r="I23" t="s">
        <v>10</v>
      </c>
      <c r="J23" t="s">
        <v>31</v>
      </c>
    </row>
    <row r="24" spans="1:10" ht="12.75">
      <c r="A24">
        <v>22</v>
      </c>
      <c r="B24">
        <v>8.5</v>
      </c>
      <c r="C24" t="s">
        <v>8</v>
      </c>
      <c r="D24" t="s">
        <v>8</v>
      </c>
      <c r="E24">
        <v>23</v>
      </c>
      <c r="F24" t="s">
        <v>9</v>
      </c>
      <c r="G24" s="1">
        <v>38261</v>
      </c>
      <c r="H24" s="2">
        <v>0.47875</v>
      </c>
      <c r="I24" t="s">
        <v>10</v>
      </c>
      <c r="J24" t="s">
        <v>32</v>
      </c>
    </row>
    <row r="25" spans="1:10" ht="12.75">
      <c r="A25">
        <v>23</v>
      </c>
      <c r="B25">
        <v>9.1</v>
      </c>
      <c r="C25" t="s">
        <v>8</v>
      </c>
      <c r="D25" t="s">
        <v>8</v>
      </c>
      <c r="E25">
        <v>23</v>
      </c>
      <c r="F25" t="s">
        <v>9</v>
      </c>
      <c r="G25" s="1">
        <v>38261</v>
      </c>
      <c r="H25" s="2">
        <v>0.47890046296296296</v>
      </c>
      <c r="I25" t="s">
        <v>10</v>
      </c>
      <c r="J25" t="s">
        <v>33</v>
      </c>
    </row>
    <row r="26" spans="1:10" ht="12.75">
      <c r="A26">
        <v>24</v>
      </c>
      <c r="B26">
        <v>9.6</v>
      </c>
      <c r="C26" t="s">
        <v>8</v>
      </c>
      <c r="D26" t="s">
        <v>8</v>
      </c>
      <c r="E26">
        <v>23</v>
      </c>
      <c r="F26" t="s">
        <v>9</v>
      </c>
      <c r="G26" s="1">
        <v>38261</v>
      </c>
      <c r="H26" s="2">
        <v>0.4791435185185185</v>
      </c>
      <c r="I26" t="s">
        <v>10</v>
      </c>
      <c r="J26" t="s">
        <v>34</v>
      </c>
    </row>
    <row r="27" spans="1:10" ht="12.75">
      <c r="A27">
        <v>25</v>
      </c>
      <c r="B27">
        <v>10</v>
      </c>
      <c r="C27" t="s">
        <v>8</v>
      </c>
      <c r="D27" t="s">
        <v>8</v>
      </c>
      <c r="E27">
        <v>23</v>
      </c>
      <c r="F27" t="s">
        <v>9</v>
      </c>
      <c r="G27" s="1">
        <v>38261</v>
      </c>
      <c r="H27" s="2">
        <v>0.4793055555555556</v>
      </c>
      <c r="I27" t="s">
        <v>10</v>
      </c>
      <c r="J27" t="s">
        <v>35</v>
      </c>
    </row>
    <row r="28" spans="1:10" ht="12.75">
      <c r="A28">
        <v>26</v>
      </c>
      <c r="B28">
        <v>10.4</v>
      </c>
      <c r="C28" t="s">
        <v>8</v>
      </c>
      <c r="D28" t="s">
        <v>8</v>
      </c>
      <c r="E28">
        <v>23</v>
      </c>
      <c r="F28" t="s">
        <v>9</v>
      </c>
      <c r="G28" s="1">
        <v>38261</v>
      </c>
      <c r="H28" s="2">
        <v>0.4795023148148148</v>
      </c>
      <c r="I28" t="s">
        <v>10</v>
      </c>
      <c r="J28" t="s">
        <v>36</v>
      </c>
    </row>
    <row r="29" spans="1:10" ht="12.75">
      <c r="A29">
        <v>27</v>
      </c>
      <c r="B29">
        <v>10.6</v>
      </c>
      <c r="C29" t="s">
        <v>8</v>
      </c>
      <c r="D29" t="s">
        <v>8</v>
      </c>
      <c r="E29">
        <v>23</v>
      </c>
      <c r="F29" t="s">
        <v>9</v>
      </c>
      <c r="G29" s="1">
        <v>38261</v>
      </c>
      <c r="H29" s="2">
        <v>0.48009259259259257</v>
      </c>
      <c r="I29" t="s">
        <v>10</v>
      </c>
      <c r="J29" t="s">
        <v>37</v>
      </c>
    </row>
    <row r="30" spans="1:10" ht="12.75">
      <c r="A30">
        <v>28</v>
      </c>
      <c r="B30">
        <v>10.8</v>
      </c>
      <c r="C30" t="s">
        <v>8</v>
      </c>
      <c r="D30" t="s">
        <v>8</v>
      </c>
      <c r="E30">
        <v>23</v>
      </c>
      <c r="F30" t="s">
        <v>9</v>
      </c>
      <c r="G30" s="1">
        <v>38261</v>
      </c>
      <c r="H30" s="2">
        <v>0.4804398148148148</v>
      </c>
      <c r="I30" t="s">
        <v>10</v>
      </c>
      <c r="J30" t="s">
        <v>38</v>
      </c>
    </row>
    <row r="31" spans="1:10" ht="12.75">
      <c r="A31">
        <v>29</v>
      </c>
      <c r="B31">
        <v>10.9</v>
      </c>
      <c r="C31" t="s">
        <v>8</v>
      </c>
      <c r="D31" t="s">
        <v>8</v>
      </c>
      <c r="E31">
        <v>23</v>
      </c>
      <c r="F31" t="s">
        <v>9</v>
      </c>
      <c r="G31" s="1">
        <v>38261</v>
      </c>
      <c r="H31" s="2">
        <v>0.4806134259259259</v>
      </c>
      <c r="I31" t="s">
        <v>10</v>
      </c>
      <c r="J31" t="s">
        <v>39</v>
      </c>
    </row>
    <row r="32" spans="1:10" ht="12.75">
      <c r="A32">
        <v>30</v>
      </c>
      <c r="B32">
        <v>11</v>
      </c>
      <c r="C32" t="s">
        <v>8</v>
      </c>
      <c r="D32" t="s">
        <v>8</v>
      </c>
      <c r="E32">
        <v>23</v>
      </c>
      <c r="F32" t="s">
        <v>9</v>
      </c>
      <c r="G32" s="1">
        <v>38261</v>
      </c>
      <c r="H32" s="2">
        <v>0.4808101851851852</v>
      </c>
      <c r="I32" t="s">
        <v>10</v>
      </c>
      <c r="J32" t="s">
        <v>40</v>
      </c>
    </row>
    <row r="33" spans="1:10" ht="12.75">
      <c r="A33">
        <v>31</v>
      </c>
      <c r="B33">
        <v>11.1</v>
      </c>
      <c r="C33" t="s">
        <v>8</v>
      </c>
      <c r="D33" t="s">
        <v>8</v>
      </c>
      <c r="E33">
        <v>23</v>
      </c>
      <c r="F33" t="s">
        <v>9</v>
      </c>
      <c r="G33" s="1">
        <v>38261</v>
      </c>
      <c r="H33" s="2">
        <v>0.4809375</v>
      </c>
      <c r="I33" t="s">
        <v>10</v>
      </c>
      <c r="J33" t="s">
        <v>41</v>
      </c>
    </row>
    <row r="34" spans="1:10" ht="12.75">
      <c r="A34">
        <v>32</v>
      </c>
      <c r="B34">
        <v>11.2</v>
      </c>
      <c r="C34" t="s">
        <v>8</v>
      </c>
      <c r="D34" t="s">
        <v>8</v>
      </c>
      <c r="E34">
        <v>23</v>
      </c>
      <c r="F34" t="s">
        <v>9</v>
      </c>
      <c r="G34" s="1">
        <v>38261</v>
      </c>
      <c r="H34" s="2">
        <v>0.48129629629629633</v>
      </c>
      <c r="I34" t="s">
        <v>10</v>
      </c>
      <c r="J34" t="s">
        <v>42</v>
      </c>
    </row>
    <row r="35" spans="1:10" ht="12.75">
      <c r="A35">
        <v>33</v>
      </c>
      <c r="B35">
        <v>11.2</v>
      </c>
      <c r="C35" t="s">
        <v>8</v>
      </c>
      <c r="D35" t="s">
        <v>8</v>
      </c>
      <c r="E35">
        <v>23</v>
      </c>
      <c r="F35" t="s">
        <v>9</v>
      </c>
      <c r="G35" s="1">
        <v>38261</v>
      </c>
      <c r="H35" s="2">
        <v>0.48140046296296296</v>
      </c>
      <c r="I35" t="s">
        <v>10</v>
      </c>
      <c r="J35" t="s">
        <v>43</v>
      </c>
    </row>
    <row r="36" spans="1:10" ht="12.75">
      <c r="A36">
        <v>34</v>
      </c>
      <c r="B36">
        <v>11.3</v>
      </c>
      <c r="C36" t="s">
        <v>8</v>
      </c>
      <c r="D36" t="s">
        <v>8</v>
      </c>
      <c r="E36">
        <v>23</v>
      </c>
      <c r="F36" t="s">
        <v>9</v>
      </c>
      <c r="G36" s="1">
        <v>38261</v>
      </c>
      <c r="H36" s="2">
        <v>0.4816666666666667</v>
      </c>
      <c r="I36" t="s">
        <v>10</v>
      </c>
      <c r="J36" t="s">
        <v>44</v>
      </c>
    </row>
    <row r="37" spans="1:10" ht="12.75">
      <c r="A37">
        <v>35</v>
      </c>
      <c r="B37">
        <v>11.3</v>
      </c>
      <c r="C37" t="s">
        <v>8</v>
      </c>
      <c r="D37" t="s">
        <v>8</v>
      </c>
      <c r="E37">
        <v>23</v>
      </c>
      <c r="F37" t="s">
        <v>9</v>
      </c>
      <c r="G37" s="1">
        <v>38261</v>
      </c>
      <c r="H37" s="2">
        <v>0.4817592592592593</v>
      </c>
      <c r="I37" t="s">
        <v>10</v>
      </c>
      <c r="J37" t="s">
        <v>45</v>
      </c>
    </row>
    <row r="38" spans="1:10" ht="12.75">
      <c r="A38">
        <v>36</v>
      </c>
      <c r="B38">
        <v>11.4</v>
      </c>
      <c r="C38" t="s">
        <v>8</v>
      </c>
      <c r="D38" t="s">
        <v>8</v>
      </c>
      <c r="E38">
        <v>23</v>
      </c>
      <c r="F38" t="s">
        <v>9</v>
      </c>
      <c r="G38" s="1">
        <v>38261</v>
      </c>
      <c r="H38" s="2">
        <v>0.4819791666666667</v>
      </c>
      <c r="I38" t="s">
        <v>10</v>
      </c>
      <c r="J38" t="s">
        <v>46</v>
      </c>
    </row>
    <row r="39" spans="1:10" ht="12.75">
      <c r="A39">
        <v>37</v>
      </c>
      <c r="B39">
        <v>11.4</v>
      </c>
      <c r="C39" t="s">
        <v>8</v>
      </c>
      <c r="D39" t="s">
        <v>8</v>
      </c>
      <c r="E39">
        <v>23</v>
      </c>
      <c r="F39" t="s">
        <v>9</v>
      </c>
      <c r="G39" s="1">
        <v>38261</v>
      </c>
      <c r="H39" s="2">
        <v>0.4820949074074074</v>
      </c>
      <c r="I39" t="s">
        <v>10</v>
      </c>
      <c r="J39" t="s">
        <v>47</v>
      </c>
    </row>
    <row r="40" spans="1:10" ht="12.75">
      <c r="A40">
        <v>38</v>
      </c>
      <c r="B40">
        <v>11.5</v>
      </c>
      <c r="C40" t="s">
        <v>8</v>
      </c>
      <c r="D40" t="s">
        <v>8</v>
      </c>
      <c r="E40">
        <v>23</v>
      </c>
      <c r="F40" t="s">
        <v>9</v>
      </c>
      <c r="G40" s="1">
        <v>38261</v>
      </c>
      <c r="H40" s="2">
        <v>0.48282407407407407</v>
      </c>
      <c r="I40" t="s">
        <v>10</v>
      </c>
      <c r="J40" t="s">
        <v>48</v>
      </c>
    </row>
    <row r="41" spans="1:10" ht="12.75">
      <c r="A41">
        <v>39</v>
      </c>
      <c r="B41">
        <v>11.5</v>
      </c>
      <c r="C41" t="s">
        <v>8</v>
      </c>
      <c r="D41" t="s">
        <v>8</v>
      </c>
      <c r="E41">
        <v>23</v>
      </c>
      <c r="F41" t="s">
        <v>9</v>
      </c>
      <c r="G41" s="1">
        <v>38261</v>
      </c>
      <c r="H41" s="2">
        <v>0.48292824074074076</v>
      </c>
      <c r="I41" t="s">
        <v>10</v>
      </c>
      <c r="J41" t="s">
        <v>49</v>
      </c>
    </row>
    <row r="42" spans="1:10" ht="12.75">
      <c r="A42">
        <v>40</v>
      </c>
      <c r="B42">
        <v>11.5</v>
      </c>
      <c r="C42" t="s">
        <v>8</v>
      </c>
      <c r="D42" t="s">
        <v>8</v>
      </c>
      <c r="E42">
        <v>23</v>
      </c>
      <c r="F42" t="s">
        <v>9</v>
      </c>
      <c r="G42" s="1">
        <v>38261</v>
      </c>
      <c r="H42" s="2">
        <v>0.4832407407407407</v>
      </c>
      <c r="I42" t="s">
        <v>10</v>
      </c>
      <c r="J42" t="s">
        <v>50</v>
      </c>
    </row>
    <row r="43" spans="1:10" ht="12.75">
      <c r="A43">
        <v>41</v>
      </c>
      <c r="B43">
        <v>11.5</v>
      </c>
      <c r="C43" t="s">
        <v>8</v>
      </c>
      <c r="D43" t="s">
        <v>8</v>
      </c>
      <c r="E43">
        <v>23</v>
      </c>
      <c r="F43" t="s">
        <v>9</v>
      </c>
      <c r="G43" s="1">
        <v>38261</v>
      </c>
      <c r="H43" s="2">
        <v>0.48333333333333334</v>
      </c>
      <c r="I43" t="s">
        <v>10</v>
      </c>
      <c r="J43" t="s">
        <v>59</v>
      </c>
    </row>
    <row r="44" spans="1:10" ht="12.75">
      <c r="A44">
        <v>42</v>
      </c>
      <c r="B44">
        <v>11.5</v>
      </c>
      <c r="C44" t="s">
        <v>8</v>
      </c>
      <c r="D44" t="s">
        <v>8</v>
      </c>
      <c r="E44">
        <v>23</v>
      </c>
      <c r="F44" t="s">
        <v>9</v>
      </c>
      <c r="G44" s="1">
        <v>38261</v>
      </c>
      <c r="H44" s="2">
        <v>0.483599537037037</v>
      </c>
      <c r="I44" t="s">
        <v>10</v>
      </c>
      <c r="J44" t="s">
        <v>60</v>
      </c>
    </row>
    <row r="45" spans="1:10" ht="12.75">
      <c r="A45">
        <v>43</v>
      </c>
      <c r="B45">
        <v>11.5</v>
      </c>
      <c r="C45" t="s">
        <v>8</v>
      </c>
      <c r="D45" t="s">
        <v>8</v>
      </c>
      <c r="E45">
        <v>23</v>
      </c>
      <c r="F45" t="s">
        <v>9</v>
      </c>
      <c r="G45" s="1">
        <v>38261</v>
      </c>
      <c r="H45" s="2">
        <v>0.4837152777777778</v>
      </c>
      <c r="I45" t="s">
        <v>10</v>
      </c>
      <c r="J45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00390625" style="0" customWidth="1"/>
    <col min="2" max="2" width="11.00390625" style="0" bestFit="1" customWidth="1"/>
    <col min="3" max="3" width="10.57421875" style="0" bestFit="1" customWidth="1"/>
    <col min="4" max="4" width="11.140625" style="0" bestFit="1" customWidth="1"/>
    <col min="5" max="5" width="7.00390625" style="0" bestFit="1" customWidth="1"/>
    <col min="6" max="6" width="5.57421875" style="0" bestFit="1" customWidth="1"/>
    <col min="7" max="7" width="3.8515625" style="0" bestFit="1" customWidth="1"/>
    <col min="8" max="8" width="4.7109375" style="0" bestFit="1" customWidth="1"/>
    <col min="9" max="9" width="12.421875" style="0" bestFit="1" customWidth="1"/>
    <col min="10" max="10" width="7.00390625" style="0" bestFit="1" customWidth="1"/>
    <col min="11" max="11" width="6.57421875" style="0" customWidth="1"/>
    <col min="12" max="12" width="3.8515625" style="0" bestFit="1" customWidth="1"/>
    <col min="13" max="13" width="4.421875" style="0" bestFit="1" customWidth="1"/>
  </cols>
  <sheetData>
    <row r="1" ht="12.75">
      <c r="A1" t="s">
        <v>171</v>
      </c>
    </row>
    <row r="2" ht="12.75">
      <c r="D2" s="120"/>
    </row>
    <row r="4" spans="2:3" ht="12.75">
      <c r="B4" t="s">
        <v>193</v>
      </c>
      <c r="C4" s="134">
        <v>0.0017</v>
      </c>
    </row>
    <row r="5" spans="2:3" ht="12.75">
      <c r="B5" t="s">
        <v>190</v>
      </c>
      <c r="C5" s="134">
        <v>0.0017</v>
      </c>
    </row>
    <row r="6" spans="2:3" ht="12.75">
      <c r="B6" t="s">
        <v>191</v>
      </c>
      <c r="C6" s="135">
        <v>0.0037</v>
      </c>
    </row>
    <row r="7" spans="2:3" ht="13.5" thickBot="1">
      <c r="B7" t="s">
        <v>187</v>
      </c>
      <c r="C7" s="41">
        <f>SUM(C5:C6)</f>
        <v>0.0054</v>
      </c>
    </row>
    <row r="8" ht="12.75">
      <c r="C8" s="138"/>
    </row>
    <row r="9" ht="12.75">
      <c r="C9" s="138"/>
    </row>
    <row r="10" ht="12.75">
      <c r="C10" s="138">
        <f>$C$4/$C$7*(3*$N$16*$N$17*$N$18/(B10^3+$N$16*B10^2+$N$16*$N$17*B10+$N$16*$N$17*$N$18)+2*$N$16*$N$17*B10/(B10^3+$N$16*B10^2+$N$16*$N$17*B10+$N$16*$N$17*$N$18)+$N$16*B10^2/(B10^3+$N$16*B10^2+$N$16*$N$17*B10+$N$16*$N$17*$N$18))</f>
        <v>0.9444444444444443</v>
      </c>
    </row>
    <row r="11" ht="13.5" thickBot="1">
      <c r="C11" s="122"/>
    </row>
    <row r="12" spans="1:14" ht="13.5" thickBot="1">
      <c r="A12" s="61" t="s">
        <v>1</v>
      </c>
      <c r="B12" s="58" t="s">
        <v>134</v>
      </c>
      <c r="C12" s="62" t="s">
        <v>172</v>
      </c>
      <c r="D12" s="121" t="s">
        <v>184</v>
      </c>
      <c r="E12" s="131"/>
      <c r="F12" s="132" t="s">
        <v>189</v>
      </c>
      <c r="G12" s="132"/>
      <c r="H12" s="132"/>
      <c r="I12" s="132"/>
      <c r="J12" s="131"/>
      <c r="K12" s="132" t="s">
        <v>188</v>
      </c>
      <c r="L12" s="132"/>
      <c r="M12" s="132"/>
      <c r="N12" s="133"/>
    </row>
    <row r="13" spans="1:15" ht="12.75">
      <c r="A13" s="63">
        <v>0</v>
      </c>
      <c r="B13" s="59">
        <f aca="true" t="shared" si="0" ref="B13:B41">10^(-A13)</f>
        <v>1</v>
      </c>
      <c r="C13" s="118">
        <f>($I$16/B13/$C$7-B13/$C$7+$C$5/$C$7*($I$13/($I$13+B13)+$I$14/($I$14+B13)+$I$15/($I$15+B13))+$C$6/$C$7*(2*$N$13*$N$14+$N$13*B13)/(B13^2+$N$13*B13+$N$13*$N$14)+($C$4/$C$7*(3*$N$16*$N$17*$N$18/(B13^3+$N$16*B13^2+$N$16*$N$17*B13+$N$16*$N$17*$N$18)+2*$N$16*$N$17*B13/(B13^3+$N$16*B13^2+$N$16*$N$17*B13+$N$16*$N$17*$N$18)+$N$16*B13^2/(B13^3+$N$16*B13^2+$N$16*$N$17*B13+$N$16*$N$17*$N$18))))</f>
        <v>-185.18263400577305</v>
      </c>
      <c r="D13" s="116"/>
      <c r="E13" s="33" t="s">
        <v>137</v>
      </c>
      <c r="F13" s="33">
        <v>2.13</v>
      </c>
      <c r="G13" s="35" t="s">
        <v>133</v>
      </c>
      <c r="H13" s="33" t="s">
        <v>141</v>
      </c>
      <c r="I13" s="37">
        <f>10^(-F13)</f>
        <v>0.007413102413009174</v>
      </c>
      <c r="J13" s="50" t="s">
        <v>137</v>
      </c>
      <c r="K13" s="33">
        <v>6.37</v>
      </c>
      <c r="L13" s="35" t="s">
        <v>133</v>
      </c>
      <c r="M13" s="33" t="s">
        <v>141</v>
      </c>
      <c r="N13" s="37">
        <f>10^(-K13)</f>
        <v>4.265795188015921E-07</v>
      </c>
      <c r="O13" s="120"/>
    </row>
    <row r="14" spans="1:14" ht="13.5" thickBot="1">
      <c r="A14" s="63">
        <f aca="true" t="shared" si="1" ref="A14:A41">A13+0.5</f>
        <v>0.5</v>
      </c>
      <c r="B14" s="59">
        <f t="shared" si="0"/>
        <v>0.31622776601683794</v>
      </c>
      <c r="C14" s="118">
        <f>($I$16/B14/$C$7-B14/$C$7+$C$5/$C$7*($I$13/($I$13+B14)+$I$14/($I$14+B14)+$I$15/($I$15+B14))+$C$6/$C$7*(2*$N$13*$N$14+$N$13*B14)/(B14^2+$N$13*B14+$N$13*$N$14)+($C$4/$C$7*(3*$N$16*$N$17*$N$18/(B14^3+$N$16*B14^2+$N$16*$N$17*B14+$N$16*$N$17*$N$18)+2*$N$16*$N$17*B14/(B14^3+$N$16*B14^2+$N$16*$N$17*B14+$N$16*$N$17*$N$18)+$N$16*B14^2/(B14^3+$N$16*B14^2+$N$16*$N$17*B14+$N$16*$N$17*$N$18))))</f>
        <v>-58.55274574267071</v>
      </c>
      <c r="D14" s="116"/>
      <c r="E14" s="4" t="s">
        <v>136</v>
      </c>
      <c r="F14" s="4">
        <v>7.21</v>
      </c>
      <c r="G14" s="45" t="s">
        <v>133</v>
      </c>
      <c r="H14" s="4" t="s">
        <v>140</v>
      </c>
      <c r="I14" s="51">
        <f>10^(-F14)</f>
        <v>6.165950018614809E-08</v>
      </c>
      <c r="J14" s="38" t="s">
        <v>136</v>
      </c>
      <c r="K14" s="39">
        <v>10.25</v>
      </c>
      <c r="L14" s="52" t="s">
        <v>133</v>
      </c>
      <c r="M14" s="39" t="s">
        <v>140</v>
      </c>
      <c r="N14" s="53">
        <f>10^(-K14)</f>
        <v>5.623413251903482E-11</v>
      </c>
    </row>
    <row r="15" spans="1:14" ht="13.5" thickBot="1">
      <c r="A15" s="63">
        <f t="shared" si="1"/>
        <v>1</v>
      </c>
      <c r="B15" s="59">
        <f t="shared" si="0"/>
        <v>0.1</v>
      </c>
      <c r="C15" s="118">
        <f aca="true" t="shared" si="2" ref="C15:C41">($I$16/B15/$C$7-B15/$C$7+$C$5/$C$7*($I$13/($I$13+B15)+$I$14/($I$14+B15)+$I$15/($I$15+B15))+$C$6/$C$7*(2*$N$13*$N$14+$N$13*B15)/(B15^2+$N$13*B15+$N$13*$N$14)+($C$4/$C$7*(3*$N$16*$N$17*$N$18/(B15^3+$N$16*B15^2+$N$16*$N$17*B15+$N$16*$N$17*$N$18)+2*$N$16*$N$17*B15/(B15^3+$N$16*B15^2+$N$16*$N$17*B15+$N$16*$N$17*$N$18)+$N$16*B15^2/(B15^3+$N$16*B15^2+$N$16*$N$17*B15+$N$16*$N$17*$N$18))))</f>
        <v>-18.494460495536767</v>
      </c>
      <c r="D15" s="116"/>
      <c r="E15" s="38" t="s">
        <v>138</v>
      </c>
      <c r="F15" s="130">
        <v>12.32</v>
      </c>
      <c r="G15" s="52" t="s">
        <v>133</v>
      </c>
      <c r="H15" s="39" t="s">
        <v>139</v>
      </c>
      <c r="I15" s="53">
        <f>10^(-F15)</f>
        <v>4.786300923226369E-13</v>
      </c>
      <c r="J15" s="131"/>
      <c r="K15" s="132" t="s">
        <v>192</v>
      </c>
      <c r="L15" s="132"/>
      <c r="M15" s="132"/>
      <c r="N15" s="132"/>
    </row>
    <row r="16" spans="1:14" ht="13.5" thickBot="1">
      <c r="A16" s="63">
        <f t="shared" si="1"/>
        <v>1.5</v>
      </c>
      <c r="B16" s="59">
        <f t="shared" si="0"/>
        <v>0.031622776601683784</v>
      </c>
      <c r="C16" s="118">
        <f t="shared" si="2"/>
        <v>-5.789023718331156</v>
      </c>
      <c r="D16" s="116"/>
      <c r="E16" s="39" t="s">
        <v>144</v>
      </c>
      <c r="F16" s="39">
        <v>14</v>
      </c>
      <c r="G16" s="52" t="s">
        <v>133</v>
      </c>
      <c r="H16" s="39" t="s">
        <v>145</v>
      </c>
      <c r="I16" s="53">
        <f>10^(-F16)</f>
        <v>1E-14</v>
      </c>
      <c r="J16" s="33" t="s">
        <v>137</v>
      </c>
      <c r="K16" s="33">
        <v>3.128</v>
      </c>
      <c r="L16" s="35" t="s">
        <v>133</v>
      </c>
      <c r="M16" s="33" t="s">
        <v>141</v>
      </c>
      <c r="N16" s="37">
        <f>10^(-K16)</f>
        <v>0.0007447319739059885</v>
      </c>
    </row>
    <row r="17" spans="1:14" ht="12.75">
      <c r="A17" s="63">
        <f t="shared" si="1"/>
        <v>2</v>
      </c>
      <c r="B17" s="59">
        <f t="shared" si="0"/>
        <v>0.01</v>
      </c>
      <c r="C17" s="118">
        <f t="shared" si="2"/>
        <v>-1.6959045041851497</v>
      </c>
      <c r="D17" s="117">
        <f>$C$7*C17*50</f>
        <v>-0.4578942161299905</v>
      </c>
      <c r="J17" s="4" t="s">
        <v>136</v>
      </c>
      <c r="K17" s="4">
        <v>4.761</v>
      </c>
      <c r="L17" s="45" t="s">
        <v>133</v>
      </c>
      <c r="M17" s="4" t="s">
        <v>140</v>
      </c>
      <c r="N17" s="51">
        <f>10^(-K17)</f>
        <v>1.7338039977541357E-05</v>
      </c>
    </row>
    <row r="18" spans="1:14" ht="13.5" thickBot="1">
      <c r="A18" s="63">
        <f t="shared" si="1"/>
        <v>2.5</v>
      </c>
      <c r="B18" s="59">
        <f t="shared" si="0"/>
        <v>0.0031622776601683764</v>
      </c>
      <c r="C18" s="118">
        <f t="shared" si="2"/>
        <v>-0.3042273339093823</v>
      </c>
      <c r="D18" s="117">
        <f>$C$7*C18*50</f>
        <v>-0.08214138015553323</v>
      </c>
      <c r="J18" s="38" t="s">
        <v>138</v>
      </c>
      <c r="K18" s="137">
        <v>6.396</v>
      </c>
      <c r="L18" s="52" t="s">
        <v>133</v>
      </c>
      <c r="M18" s="39" t="s">
        <v>139</v>
      </c>
      <c r="N18" s="53">
        <f>10^(-K18)</f>
        <v>4.017908108489392E-07</v>
      </c>
    </row>
    <row r="19" spans="1:4" ht="12.75">
      <c r="A19" s="63">
        <f t="shared" si="1"/>
        <v>3</v>
      </c>
      <c r="B19" s="59">
        <f t="shared" si="0"/>
        <v>0.001</v>
      </c>
      <c r="C19" s="118">
        <f t="shared" si="2"/>
        <v>0.23053973522569804</v>
      </c>
      <c r="D19" s="117">
        <f>$C$7*C19*50</f>
        <v>0.06224572851093847</v>
      </c>
    </row>
    <row r="20" spans="1:10" ht="12.75">
      <c r="A20" s="63">
        <f t="shared" si="1"/>
        <v>3.5</v>
      </c>
      <c r="B20" s="59">
        <f t="shared" si="0"/>
        <v>0.00031622776601683783</v>
      </c>
      <c r="C20" s="118">
        <f t="shared" si="2"/>
        <v>0.48051796269034186</v>
      </c>
      <c r="D20" s="117">
        <f>$C$7*C20*50</f>
        <v>0.12973984992639231</v>
      </c>
      <c r="J20" s="136"/>
    </row>
    <row r="21" spans="1:4" ht="12.75">
      <c r="A21" s="63">
        <f t="shared" si="1"/>
        <v>4</v>
      </c>
      <c r="B21" s="59">
        <f t="shared" si="0"/>
        <v>0.0001</v>
      </c>
      <c r="C21" s="118">
        <f t="shared" si="2"/>
        <v>0.619769750118053</v>
      </c>
      <c r="D21" s="117">
        <f>$C$7*C21*50</f>
        <v>0.16733783253187431</v>
      </c>
    </row>
    <row r="22" spans="1:4" ht="12.75">
      <c r="A22" s="63">
        <f t="shared" si="1"/>
        <v>4.5</v>
      </c>
      <c r="B22" s="59">
        <f t="shared" si="0"/>
        <v>3.162277660168375E-05</v>
      </c>
      <c r="C22" s="118">
        <f t="shared" si="2"/>
        <v>0.7345809658838324</v>
      </c>
      <c r="D22" s="117">
        <f>$C$7*C22*50</f>
        <v>0.19833686078863477</v>
      </c>
    </row>
    <row r="23" spans="1:4" ht="12.75">
      <c r="A23" s="63">
        <f t="shared" si="1"/>
        <v>5</v>
      </c>
      <c r="B23" s="59">
        <f t="shared" si="0"/>
        <v>1E-05</v>
      </c>
      <c r="C23" s="118">
        <f t="shared" si="2"/>
        <v>0.8651556016767048</v>
      </c>
      <c r="D23" s="117">
        <f>$C$7*C23*50</f>
        <v>0.2335920124527103</v>
      </c>
    </row>
    <row r="24" spans="1:4" ht="12.75">
      <c r="A24" s="63">
        <f t="shared" si="1"/>
        <v>5.5</v>
      </c>
      <c r="B24" s="59">
        <f t="shared" si="0"/>
        <v>3.1622776601683767E-06</v>
      </c>
      <c r="C24" s="118">
        <f t="shared" si="2"/>
        <v>1.0175244269253918</v>
      </c>
      <c r="D24" s="117">
        <f>$C$7*C24*50</f>
        <v>0.2747315952698558</v>
      </c>
    </row>
    <row r="25" spans="1:4" ht="12.75">
      <c r="A25" s="63">
        <f t="shared" si="1"/>
        <v>6</v>
      </c>
      <c r="B25" s="59">
        <f t="shared" si="0"/>
        <v>1E-06</v>
      </c>
      <c r="C25" s="118">
        <f t="shared" si="2"/>
        <v>1.2415980886344213</v>
      </c>
      <c r="D25" s="117">
        <f>$C$7*C25*50</f>
        <v>0.33523148393129376</v>
      </c>
    </row>
    <row r="26" spans="1:4" ht="12.75">
      <c r="A26" s="63">
        <f t="shared" si="1"/>
        <v>6.5</v>
      </c>
      <c r="B26" s="59">
        <f t="shared" si="0"/>
        <v>3.1622776601683734E-07</v>
      </c>
      <c r="C26" s="118">
        <f t="shared" si="2"/>
        <v>1.56158459322433</v>
      </c>
      <c r="D26" s="117">
        <f>$C$7*C26*50</f>
        <v>0.4216278401705691</v>
      </c>
    </row>
    <row r="27" spans="1:4" ht="12.75">
      <c r="A27" s="63">
        <f t="shared" si="1"/>
        <v>7</v>
      </c>
      <c r="B27" s="59">
        <f t="shared" si="0"/>
        <v>1E-07</v>
      </c>
      <c r="C27" s="118">
        <f t="shared" si="2"/>
        <v>1.8713790926609475</v>
      </c>
      <c r="D27" s="117">
        <f>$C$7*C27*50</f>
        <v>0.5052723550184559</v>
      </c>
    </row>
    <row r="28" spans="1:4" ht="12.75">
      <c r="A28" s="63">
        <f t="shared" si="1"/>
        <v>7.5</v>
      </c>
      <c r="B28" s="59">
        <f t="shared" si="0"/>
        <v>3.16227766016837E-08</v>
      </c>
      <c r="C28" s="118">
        <f t="shared" si="2"/>
        <v>2.0834652627853627</v>
      </c>
      <c r="D28" s="117">
        <f>$C$7*C28*50</f>
        <v>0.562535620952048</v>
      </c>
    </row>
    <row r="29" spans="1:4" ht="12.75">
      <c r="A29" s="63">
        <f t="shared" si="1"/>
        <v>8</v>
      </c>
      <c r="B29" s="59">
        <f t="shared" si="0"/>
        <v>1E-08</v>
      </c>
      <c r="C29" s="118">
        <f t="shared" si="2"/>
        <v>2.1960070812899968</v>
      </c>
      <c r="D29" s="117">
        <f>$C$7*C29*50</f>
        <v>0.5929219119482991</v>
      </c>
    </row>
    <row r="30" spans="1:4" ht="12.75">
      <c r="A30" s="63">
        <f t="shared" si="1"/>
        <v>8.5</v>
      </c>
      <c r="B30" s="59">
        <f t="shared" si="0"/>
        <v>3.162277660168378E-09</v>
      </c>
      <c r="C30" s="118">
        <f t="shared" si="2"/>
        <v>2.2490050604495164</v>
      </c>
      <c r="D30" s="117">
        <f>$C$7*C30*50</f>
        <v>0.6072313663213695</v>
      </c>
    </row>
    <row r="31" spans="1:4" ht="12.75">
      <c r="A31" s="63">
        <f t="shared" si="1"/>
        <v>9</v>
      </c>
      <c r="B31" s="59">
        <f t="shared" si="0"/>
        <v>1E-09</v>
      </c>
      <c r="C31" s="118">
        <f t="shared" si="2"/>
        <v>2.2903368777191253</v>
      </c>
      <c r="D31" s="117">
        <f>$C$7*C31*50</f>
        <v>0.6183909569841639</v>
      </c>
    </row>
    <row r="32" spans="1:4" ht="12.75">
      <c r="A32" s="63">
        <f t="shared" si="1"/>
        <v>9.5</v>
      </c>
      <c r="B32" s="59">
        <f t="shared" si="0"/>
        <v>3.1622776601683744E-10</v>
      </c>
      <c r="C32" s="118">
        <f t="shared" si="2"/>
        <v>2.366690026727132</v>
      </c>
      <c r="D32" s="117">
        <f>$C$7*C32*50</f>
        <v>0.6390063072163256</v>
      </c>
    </row>
    <row r="33" spans="1:4" ht="12.75">
      <c r="A33" s="63">
        <f t="shared" si="1"/>
        <v>10</v>
      </c>
      <c r="B33" s="59">
        <f t="shared" si="0"/>
        <v>1E-10</v>
      </c>
      <c r="C33" s="118">
        <f t="shared" si="2"/>
        <v>2.525171635242959</v>
      </c>
      <c r="D33" s="117">
        <f>$C$7*C33*50</f>
        <v>0.681796341515599</v>
      </c>
    </row>
    <row r="34" spans="1:4" ht="12.75">
      <c r="A34" s="63">
        <f t="shared" si="1"/>
        <v>10.5</v>
      </c>
      <c r="B34" s="59">
        <f t="shared" si="0"/>
        <v>3.162277660168371E-11</v>
      </c>
      <c r="C34" s="118">
        <f t="shared" si="2"/>
        <v>2.7608607427773837</v>
      </c>
      <c r="D34" s="117">
        <f>$C$7*C34*50</f>
        <v>0.7454324005498937</v>
      </c>
    </row>
    <row r="35" spans="1:4" ht="12.75">
      <c r="A35" s="63">
        <f t="shared" si="1"/>
        <v>11</v>
      </c>
      <c r="B35" s="59">
        <f t="shared" si="0"/>
        <v>1E-11</v>
      </c>
      <c r="C35" s="118">
        <f t="shared" si="2"/>
        <v>3.0404970310323622</v>
      </c>
      <c r="D35" s="117">
        <f>$C$7*C35*50</f>
        <v>0.8209341983787378</v>
      </c>
    </row>
    <row r="36" spans="1:4" ht="12.75">
      <c r="A36" s="63">
        <f t="shared" si="1"/>
        <v>11.5</v>
      </c>
      <c r="B36" s="59">
        <f t="shared" si="0"/>
        <v>3.162277660168367E-12</v>
      </c>
      <c r="C36" s="118">
        <f t="shared" si="2"/>
        <v>3.534938102885909</v>
      </c>
      <c r="D36" s="117">
        <f>$C$7*C36*50</f>
        <v>0.9544332877791954</v>
      </c>
    </row>
    <row r="37" spans="1:4" ht="12.75">
      <c r="A37" s="63">
        <f t="shared" si="1"/>
        <v>12</v>
      </c>
      <c r="B37" s="59">
        <f t="shared" si="0"/>
        <v>1E-12</v>
      </c>
      <c r="C37" s="118">
        <f t="shared" si="2"/>
        <v>4.886223763015662</v>
      </c>
      <c r="D37" s="117">
        <f>$C$7*C37*50</f>
        <v>1.3192804160142289</v>
      </c>
    </row>
    <row r="38" spans="1:4" ht="12.75">
      <c r="A38" s="63">
        <f t="shared" si="1"/>
        <v>12.5</v>
      </c>
      <c r="B38" s="59">
        <f t="shared" si="0"/>
        <v>3.1622776601683746E-13</v>
      </c>
      <c r="C38" s="118">
        <f t="shared" si="2"/>
        <v>8.986249072867354</v>
      </c>
      <c r="D38" s="117">
        <f>$C$7*C38*50</f>
        <v>2.4262872496741856</v>
      </c>
    </row>
    <row r="39" spans="1:4" ht="12.75">
      <c r="A39" s="63">
        <f t="shared" si="1"/>
        <v>13</v>
      </c>
      <c r="B39" s="59">
        <f t="shared" si="0"/>
        <v>1E-13</v>
      </c>
      <c r="C39" s="118">
        <f t="shared" si="2"/>
        <v>21.722153979870356</v>
      </c>
      <c r="D39" s="117">
        <f>$C$7*C39*50</f>
        <v>5.864981574564997</v>
      </c>
    </row>
    <row r="40" spans="1:4" ht="12.75">
      <c r="A40" s="63">
        <f t="shared" si="1"/>
        <v>13.5</v>
      </c>
      <c r="B40" s="59">
        <f t="shared" si="0"/>
        <v>3.1622776601683714E-14</v>
      </c>
      <c r="C40" s="118">
        <f t="shared" si="2"/>
        <v>61.80006083337754</v>
      </c>
      <c r="D40" s="116"/>
    </row>
    <row r="41" spans="1:4" ht="13.5" thickBot="1">
      <c r="A41" s="64">
        <f t="shared" si="1"/>
        <v>14</v>
      </c>
      <c r="B41" s="60">
        <f t="shared" si="0"/>
        <v>1E-14</v>
      </c>
      <c r="C41" s="118">
        <f t="shared" si="2"/>
        <v>188.43787975765656</v>
      </c>
      <c r="D41" s="116"/>
    </row>
  </sheetData>
  <printOptions/>
  <pageMargins left="0.75" right="0.75" top="1" bottom="1" header="0.5" footer="0.5"/>
  <pageSetup orientation="portrait" paperSize="9"/>
  <drawing r:id="rId5"/>
  <legacyDrawing r:id="rId4"/>
  <oleObjects>
    <oleObject progId="Equation.3" shapeId="316515" r:id="rId2"/>
    <oleObject progId="Equation.3" shapeId="31893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C3" sqref="C3:C4"/>
    </sheetView>
  </sheetViews>
  <sheetFormatPr defaultColWidth="9.140625" defaultRowHeight="12.75"/>
  <cols>
    <col min="1" max="1" width="5.00390625" style="0" customWidth="1"/>
    <col min="2" max="2" width="11.00390625" style="0" bestFit="1" customWidth="1"/>
    <col min="3" max="3" width="10.57421875" style="0" bestFit="1" customWidth="1"/>
    <col min="4" max="4" width="11.140625" style="0" bestFit="1" customWidth="1"/>
    <col min="5" max="5" width="7.00390625" style="0" bestFit="1" customWidth="1"/>
    <col min="6" max="6" width="5.57421875" style="0" bestFit="1" customWidth="1"/>
    <col min="7" max="7" width="3.8515625" style="0" bestFit="1" customWidth="1"/>
    <col min="8" max="8" width="4.7109375" style="0" bestFit="1" customWidth="1"/>
    <col min="9" max="9" width="12.421875" style="0" bestFit="1" customWidth="1"/>
    <col min="10" max="10" width="7.00390625" style="0" bestFit="1" customWidth="1"/>
    <col min="11" max="11" width="5.00390625" style="0" bestFit="1" customWidth="1"/>
    <col min="12" max="12" width="3.8515625" style="0" bestFit="1" customWidth="1"/>
    <col min="13" max="13" width="4.421875" style="0" bestFit="1" customWidth="1"/>
  </cols>
  <sheetData>
    <row r="1" ht="12.75">
      <c r="A1" t="s">
        <v>171</v>
      </c>
    </row>
    <row r="2" ht="12.75">
      <c r="D2" s="120"/>
    </row>
    <row r="3" spans="2:3" ht="12.75">
      <c r="B3" t="s">
        <v>190</v>
      </c>
      <c r="C3" s="134">
        <v>0.004</v>
      </c>
    </row>
    <row r="4" spans="2:3" ht="12.75">
      <c r="B4" t="s">
        <v>191</v>
      </c>
      <c r="C4" s="135">
        <v>0.0045</v>
      </c>
    </row>
    <row r="5" spans="2:3" ht="13.5" thickBot="1">
      <c r="B5" t="s">
        <v>187</v>
      </c>
      <c r="C5" s="41">
        <f>SUM(C3:C4)</f>
        <v>0.0085</v>
      </c>
    </row>
    <row r="6" ht="13.5" thickBot="1">
      <c r="C6" s="122"/>
    </row>
    <row r="7" spans="1:14" ht="13.5" thickBot="1">
      <c r="A7" s="61" t="s">
        <v>1</v>
      </c>
      <c r="B7" s="58" t="s">
        <v>134</v>
      </c>
      <c r="C7" s="62" t="s">
        <v>172</v>
      </c>
      <c r="D7" s="121" t="s">
        <v>184</v>
      </c>
      <c r="E7" s="131"/>
      <c r="F7" s="132" t="s">
        <v>189</v>
      </c>
      <c r="G7" s="132"/>
      <c r="H7" s="132"/>
      <c r="I7" s="132"/>
      <c r="J7" s="131"/>
      <c r="K7" s="132" t="s">
        <v>188</v>
      </c>
      <c r="L7" s="132"/>
      <c r="M7" s="132"/>
      <c r="N7" s="133"/>
    </row>
    <row r="8" spans="1:15" ht="12.75">
      <c r="A8" s="63">
        <v>0</v>
      </c>
      <c r="B8" s="59">
        <f aca="true" t="shared" si="0" ref="B8:B36">10^(-A8)</f>
        <v>1</v>
      </c>
      <c r="C8" s="118">
        <f>($I$11/B8/$C$5-B8/$C$5+$C$3/$C$5*($I$8/($I$8+B8)+$I$9/($I$9+B8)+$I$10/($I$10+B8))+$C$4/$C$5*(2*$N$8*$N$9+$N$8*B8)/(B8^2+$N$8*B8+$N$8*$N$9))</f>
        <v>-117.64359572034239</v>
      </c>
      <c r="D8" s="116"/>
      <c r="E8" s="33" t="s">
        <v>137</v>
      </c>
      <c r="F8" s="33">
        <v>2.13</v>
      </c>
      <c r="G8" s="35" t="s">
        <v>133</v>
      </c>
      <c r="H8" s="33" t="s">
        <v>141</v>
      </c>
      <c r="I8" s="37">
        <f>10^(-F8)</f>
        <v>0.007413102413009174</v>
      </c>
      <c r="J8" s="50" t="s">
        <v>137</v>
      </c>
      <c r="K8" s="33">
        <v>6.37</v>
      </c>
      <c r="L8" s="35" t="s">
        <v>133</v>
      </c>
      <c r="M8" s="33" t="s">
        <v>141</v>
      </c>
      <c r="N8" s="37">
        <f>10^(-K8)</f>
        <v>4.265795188015921E-07</v>
      </c>
      <c r="O8" s="120"/>
    </row>
    <row r="9" spans="1:14" ht="13.5" thickBot="1">
      <c r="A9" s="63">
        <f aca="true" t="shared" si="1" ref="A9:A36">A8+0.5</f>
        <v>0.5</v>
      </c>
      <c r="B9" s="59">
        <f t="shared" si="0"/>
        <v>0.31622776601683794</v>
      </c>
      <c r="C9" s="118">
        <f aca="true" t="shared" si="2" ref="C9:C36">($I$11/B9/$C$5-B9/$C$5+$C$3/$C$5*($I$8/($I$8+B9)+$I$9/($I$9+B9)+$I$10/($I$10+B9))+$C$4/$C$5*(2*$N$8*$N$9+$N$8*B9)/(B9^2+$N$8*B9+$N$8*$N$9))</f>
        <v>-37.19248680326468</v>
      </c>
      <c r="D9" s="116"/>
      <c r="E9" s="4" t="s">
        <v>136</v>
      </c>
      <c r="F9" s="4">
        <v>7.21</v>
      </c>
      <c r="G9" s="45" t="s">
        <v>133</v>
      </c>
      <c r="H9" s="4" t="s">
        <v>140</v>
      </c>
      <c r="I9" s="51">
        <f>10^(-F9)</f>
        <v>6.165950018614809E-08</v>
      </c>
      <c r="J9" s="38" t="s">
        <v>136</v>
      </c>
      <c r="K9" s="39">
        <v>10.25</v>
      </c>
      <c r="L9" s="52" t="s">
        <v>133</v>
      </c>
      <c r="M9" s="39" t="s">
        <v>140</v>
      </c>
      <c r="N9" s="53">
        <f>10^(-K9)</f>
        <v>5.623413251903482E-11</v>
      </c>
    </row>
    <row r="10" spans="1:9" ht="13.5" thickBot="1">
      <c r="A10" s="63">
        <f t="shared" si="1"/>
        <v>1</v>
      </c>
      <c r="B10" s="59">
        <f t="shared" si="0"/>
        <v>0.1</v>
      </c>
      <c r="C10" s="118">
        <f t="shared" si="2"/>
        <v>-11.732225743062724</v>
      </c>
      <c r="D10" s="116"/>
      <c r="E10" s="38" t="s">
        <v>138</v>
      </c>
      <c r="F10" s="130">
        <v>12.32</v>
      </c>
      <c r="G10" s="52" t="s">
        <v>133</v>
      </c>
      <c r="H10" s="39" t="s">
        <v>139</v>
      </c>
      <c r="I10" s="53">
        <f>10^(-F10)</f>
        <v>4.786300923226369E-13</v>
      </c>
    </row>
    <row r="11" spans="1:9" ht="13.5" thickBot="1">
      <c r="A11" s="63">
        <f t="shared" si="1"/>
        <v>1.5</v>
      </c>
      <c r="B11" s="59">
        <f t="shared" si="0"/>
        <v>0.031622776601683784</v>
      </c>
      <c r="C11" s="118">
        <f t="shared" si="2"/>
        <v>-3.630951615747267</v>
      </c>
      <c r="D11" s="116"/>
      <c r="E11" s="39" t="s">
        <v>144</v>
      </c>
      <c r="F11" s="39">
        <v>14</v>
      </c>
      <c r="G11" s="52" t="s">
        <v>133</v>
      </c>
      <c r="H11" s="39" t="s">
        <v>145</v>
      </c>
      <c r="I11" s="53">
        <f>10^(-F11)</f>
        <v>1E-14</v>
      </c>
    </row>
    <row r="12" spans="1:4" ht="12.75">
      <c r="A12" s="63">
        <f t="shared" si="1"/>
        <v>2</v>
      </c>
      <c r="B12" s="59">
        <f t="shared" si="0"/>
        <v>0.01</v>
      </c>
      <c r="C12" s="118">
        <f t="shared" si="2"/>
        <v>-0.9761063761389803</v>
      </c>
      <c r="D12" s="117">
        <f aca="true" t="shared" si="3" ref="D12:D34">$C$5*C12*50</f>
        <v>-0.41484520985906664</v>
      </c>
    </row>
    <row r="13" spans="1:4" ht="12.75">
      <c r="A13" s="63">
        <f t="shared" si="1"/>
        <v>2.5</v>
      </c>
      <c r="B13" s="59">
        <f t="shared" si="0"/>
        <v>0.0031622776601683764</v>
      </c>
      <c r="C13" s="118">
        <f t="shared" si="2"/>
        <v>-0.04208036685337892</v>
      </c>
      <c r="D13" s="117">
        <f t="shared" si="3"/>
        <v>-0.01788415591268604</v>
      </c>
    </row>
    <row r="14" spans="1:4" ht="12.75">
      <c r="A14" s="63">
        <f t="shared" si="1"/>
        <v>3</v>
      </c>
      <c r="B14" s="59">
        <f t="shared" si="0"/>
        <v>0.001</v>
      </c>
      <c r="C14" s="118">
        <f t="shared" si="2"/>
        <v>0.29726077158324227</v>
      </c>
      <c r="D14" s="117">
        <f t="shared" si="3"/>
        <v>0.12633582792287795</v>
      </c>
    </row>
    <row r="15" spans="1:4" ht="12.75">
      <c r="A15" s="63">
        <f t="shared" si="1"/>
        <v>3.5</v>
      </c>
      <c r="B15" s="59">
        <f t="shared" si="0"/>
        <v>0.00031622776601683783</v>
      </c>
      <c r="C15" s="118">
        <f t="shared" si="2"/>
        <v>0.4149368723965829</v>
      </c>
      <c r="D15" s="117">
        <f t="shared" si="3"/>
        <v>0.17634817076854775</v>
      </c>
    </row>
    <row r="16" spans="1:4" ht="12.75">
      <c r="A16" s="63">
        <f t="shared" si="1"/>
        <v>4</v>
      </c>
      <c r="B16" s="59">
        <f t="shared" si="0"/>
        <v>0.0001</v>
      </c>
      <c r="C16" s="118">
        <f t="shared" si="2"/>
        <v>0.45509873144856444</v>
      </c>
      <c r="D16" s="117">
        <f t="shared" si="3"/>
        <v>0.19341696086563992</v>
      </c>
    </row>
    <row r="17" spans="1:4" ht="12.75">
      <c r="A17" s="63">
        <f t="shared" si="1"/>
        <v>4.5</v>
      </c>
      <c r="B17" s="59">
        <f t="shared" si="0"/>
        <v>3.162277660168375E-05</v>
      </c>
      <c r="C17" s="118">
        <f t="shared" si="2"/>
        <v>0.4728313733867233</v>
      </c>
      <c r="D17" s="117">
        <f t="shared" si="3"/>
        <v>0.20095333368935742</v>
      </c>
    </row>
    <row r="18" spans="1:4" ht="12.75">
      <c r="A18" s="63">
        <f t="shared" si="1"/>
        <v>5</v>
      </c>
      <c r="B18" s="59">
        <f t="shared" si="0"/>
        <v>1E-05</v>
      </c>
      <c r="C18" s="118">
        <f t="shared" si="2"/>
        <v>0.49332169917400287</v>
      </c>
      <c r="D18" s="117">
        <f t="shared" si="3"/>
        <v>0.20966172214895124</v>
      </c>
    </row>
    <row r="19" spans="1:4" ht="12.75">
      <c r="A19" s="63">
        <f t="shared" si="1"/>
        <v>5.5</v>
      </c>
      <c r="B19" s="59">
        <f t="shared" si="0"/>
        <v>3.1622776601683767E-06</v>
      </c>
      <c r="C19" s="118">
        <f t="shared" si="2"/>
        <v>0.5419453974056188</v>
      </c>
      <c r="D19" s="117">
        <f t="shared" si="3"/>
        <v>0.230326793897388</v>
      </c>
    </row>
    <row r="20" spans="1:4" ht="12.75">
      <c r="A20" s="63">
        <f t="shared" si="1"/>
        <v>6</v>
      </c>
      <c r="B20" s="59">
        <f t="shared" si="0"/>
        <v>1E-06</v>
      </c>
      <c r="C20" s="118">
        <f t="shared" si="2"/>
        <v>0.6560607616282813</v>
      </c>
      <c r="D20" s="117">
        <f t="shared" si="3"/>
        <v>0.2788258236920196</v>
      </c>
    </row>
    <row r="21" spans="1:4" ht="12.75">
      <c r="A21" s="63">
        <f t="shared" si="1"/>
        <v>6.5</v>
      </c>
      <c r="B21" s="59">
        <f t="shared" si="0"/>
        <v>3.1622776601683734E-07</v>
      </c>
      <c r="C21" s="118">
        <f t="shared" si="2"/>
        <v>0.851428588846409</v>
      </c>
      <c r="D21" s="117">
        <f t="shared" si="3"/>
        <v>0.36185715025972387</v>
      </c>
    </row>
    <row r="22" spans="1:4" ht="12.75">
      <c r="A22" s="63">
        <f t="shared" si="1"/>
        <v>7</v>
      </c>
      <c r="B22" s="59">
        <f t="shared" si="0"/>
        <v>1E-07</v>
      </c>
      <c r="C22" s="118">
        <f t="shared" si="2"/>
        <v>1.079234714950727</v>
      </c>
      <c r="D22" s="117">
        <f t="shared" si="3"/>
        <v>0.45867475385405904</v>
      </c>
    </row>
    <row r="23" spans="1:4" ht="12.75">
      <c r="A23" s="63">
        <f t="shared" si="1"/>
        <v>7.5</v>
      </c>
      <c r="B23" s="59">
        <f t="shared" si="0"/>
        <v>3.16227766016837E-08</v>
      </c>
      <c r="C23" s="118">
        <f t="shared" si="2"/>
        <v>1.2754951136059864</v>
      </c>
      <c r="D23" s="117">
        <f t="shared" si="3"/>
        <v>0.5420854232825443</v>
      </c>
    </row>
    <row r="24" spans="1:4" ht="12.75">
      <c r="A24" s="63">
        <f t="shared" si="1"/>
        <v>8</v>
      </c>
      <c r="B24" s="59">
        <f t="shared" si="0"/>
        <v>1E-08</v>
      </c>
      <c r="C24" s="118">
        <f t="shared" si="2"/>
        <v>1.3958894776876107</v>
      </c>
      <c r="D24" s="117">
        <f t="shared" si="3"/>
        <v>0.5932530280172347</v>
      </c>
    </row>
    <row r="25" spans="1:4" ht="12.75">
      <c r="A25" s="63">
        <f t="shared" si="1"/>
        <v>8.5</v>
      </c>
      <c r="B25" s="59">
        <f t="shared" si="0"/>
        <v>3.162277660168378E-09</v>
      </c>
      <c r="C25" s="118">
        <f t="shared" si="2"/>
        <v>1.4534285617628786</v>
      </c>
      <c r="D25" s="117">
        <f t="shared" si="3"/>
        <v>0.6177071387492234</v>
      </c>
    </row>
    <row r="26" spans="1:4" ht="12.75">
      <c r="A26" s="63">
        <f t="shared" si="1"/>
        <v>9</v>
      </c>
      <c r="B26" s="59">
        <f t="shared" si="0"/>
        <v>1E-09</v>
      </c>
      <c r="C26" s="118">
        <f t="shared" si="2"/>
        <v>1.4914306014321936</v>
      </c>
      <c r="D26" s="117">
        <f t="shared" si="3"/>
        <v>0.6338580056086823</v>
      </c>
    </row>
    <row r="27" spans="1:4" ht="12.75">
      <c r="A27" s="63">
        <f t="shared" si="1"/>
        <v>9.5</v>
      </c>
      <c r="B27" s="59">
        <f t="shared" si="0"/>
        <v>3.1622776601683744E-10</v>
      </c>
      <c r="C27" s="118">
        <f t="shared" si="2"/>
        <v>1.5521656243060793</v>
      </c>
      <c r="D27" s="117">
        <f t="shared" si="3"/>
        <v>0.6596703903300838</v>
      </c>
    </row>
    <row r="28" spans="1:4" ht="12.75">
      <c r="A28" s="63">
        <f t="shared" si="1"/>
        <v>10</v>
      </c>
      <c r="B28" s="59">
        <f t="shared" si="0"/>
        <v>1E-10</v>
      </c>
      <c r="C28" s="118">
        <f t="shared" si="2"/>
        <v>1.6742784137545978</v>
      </c>
      <c r="D28" s="117">
        <f t="shared" si="3"/>
        <v>0.7115683258457042</v>
      </c>
    </row>
    <row r="29" spans="1:4" ht="12.75">
      <c r="A29" s="63">
        <f t="shared" si="1"/>
        <v>10.5</v>
      </c>
      <c r="B29" s="59">
        <f t="shared" si="0"/>
        <v>3.162277660168371E-11</v>
      </c>
      <c r="C29" s="118">
        <f t="shared" si="2"/>
        <v>1.8534014905574607</v>
      </c>
      <c r="D29" s="117">
        <f t="shared" si="3"/>
        <v>0.7876956334869208</v>
      </c>
    </row>
    <row r="30" spans="1:4" ht="12.75">
      <c r="A30" s="63">
        <f t="shared" si="1"/>
        <v>11</v>
      </c>
      <c r="B30" s="59">
        <f t="shared" si="0"/>
        <v>1E-11</v>
      </c>
      <c r="C30" s="118">
        <f t="shared" si="2"/>
        <v>2.0591318862879118</v>
      </c>
      <c r="D30" s="117">
        <f t="shared" si="3"/>
        <v>0.8751310516723626</v>
      </c>
    </row>
    <row r="31" spans="1:4" ht="12.75">
      <c r="A31" s="63">
        <f t="shared" si="1"/>
        <v>11.5</v>
      </c>
      <c r="B31" s="59">
        <f t="shared" si="0"/>
        <v>3.162277660168367E-12</v>
      </c>
      <c r="C31" s="118">
        <f t="shared" si="2"/>
        <v>2.405685187698322</v>
      </c>
      <c r="D31" s="117">
        <f t="shared" si="3"/>
        <v>1.0224162047717869</v>
      </c>
    </row>
    <row r="32" spans="1:4" ht="12.75">
      <c r="A32" s="63">
        <f t="shared" si="1"/>
        <v>12</v>
      </c>
      <c r="B32" s="59">
        <f t="shared" si="0"/>
        <v>1E-12</v>
      </c>
      <c r="C32" s="118">
        <f t="shared" si="2"/>
        <v>3.3195416084710643</v>
      </c>
      <c r="D32" s="117">
        <f t="shared" si="3"/>
        <v>1.4108051836002025</v>
      </c>
    </row>
    <row r="33" spans="1:4" ht="12.75">
      <c r="A33" s="63">
        <f t="shared" si="1"/>
        <v>12.5</v>
      </c>
      <c r="B33" s="59">
        <f t="shared" si="0"/>
        <v>3.1622776601683746E-13</v>
      </c>
      <c r="C33" s="118">
        <f t="shared" si="2"/>
        <v>6.000732302288449</v>
      </c>
      <c r="D33" s="117">
        <f t="shared" si="3"/>
        <v>2.550311228472591</v>
      </c>
    </row>
    <row r="34" spans="1:4" ht="12.75">
      <c r="A34" s="63">
        <f t="shared" si="1"/>
        <v>13</v>
      </c>
      <c r="B34" s="59">
        <f t="shared" si="0"/>
        <v>1E-13</v>
      </c>
      <c r="C34" s="118">
        <f t="shared" si="2"/>
        <v>14.15302559110244</v>
      </c>
      <c r="D34" s="117">
        <f t="shared" si="3"/>
        <v>6.015035876218537</v>
      </c>
    </row>
    <row r="35" spans="1:4" ht="12.75">
      <c r="A35" s="63">
        <f t="shared" si="1"/>
        <v>13.5</v>
      </c>
      <c r="B35" s="59">
        <f t="shared" si="0"/>
        <v>3.1622776601683714E-14</v>
      </c>
      <c r="C35" s="118">
        <f t="shared" si="2"/>
        <v>39.64439246912129</v>
      </c>
      <c r="D35" s="116"/>
    </row>
    <row r="36" spans="1:4" ht="13.5" thickBot="1">
      <c r="A36" s="64">
        <f t="shared" si="1"/>
        <v>14</v>
      </c>
      <c r="B36" s="60">
        <f t="shared" si="0"/>
        <v>1E-14</v>
      </c>
      <c r="C36" s="118">
        <f t="shared" si="2"/>
        <v>120.10792208847211</v>
      </c>
      <c r="D36" s="116"/>
    </row>
  </sheetData>
  <printOptions/>
  <pageMargins left="0.75" right="0.75" top="1" bottom="1" header="0.5" footer="0.5"/>
  <pageSetup orientation="portrait" paperSize="9"/>
  <drawing r:id="rId5"/>
  <legacyDrawing r:id="rId4"/>
  <oleObjects>
    <oleObject progId="Equation.3" shapeId="5824155" r:id="rId2"/>
    <oleObject progId="Equation.3" shapeId="582765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C4" sqref="C4"/>
    </sheetView>
  </sheetViews>
  <sheetFormatPr defaultColWidth="9.140625" defaultRowHeight="12.75"/>
  <cols>
    <col min="1" max="1" width="5.00390625" style="0" customWidth="1"/>
    <col min="2" max="2" width="11.00390625" style="0" bestFit="1" customWidth="1"/>
    <col min="3" max="3" width="10.57421875" style="0" bestFit="1" customWidth="1"/>
    <col min="4" max="4" width="11.140625" style="0" bestFit="1" customWidth="1"/>
    <col min="5" max="5" width="7.00390625" style="0" bestFit="1" customWidth="1"/>
    <col min="6" max="6" width="5.57421875" style="0" bestFit="1" customWidth="1"/>
    <col min="7" max="7" width="3.8515625" style="0" bestFit="1" customWidth="1"/>
    <col min="8" max="8" width="4.7109375" style="0" bestFit="1" customWidth="1"/>
    <col min="9" max="9" width="12.421875" style="0" bestFit="1" customWidth="1"/>
  </cols>
  <sheetData>
    <row r="1" ht="12.75">
      <c r="A1" t="s">
        <v>171</v>
      </c>
    </row>
    <row r="2" ht="12.75">
      <c r="D2" s="120"/>
    </row>
    <row r="3" spans="2:3" ht="13.5" thickBot="1">
      <c r="B3" t="s">
        <v>169</v>
      </c>
      <c r="C3" s="41">
        <v>0.0061</v>
      </c>
    </row>
    <row r="4" ht="13.5" thickBot="1">
      <c r="C4" s="122"/>
    </row>
    <row r="5" spans="1:9" ht="13.5" thickBot="1">
      <c r="A5" s="61" t="s">
        <v>1</v>
      </c>
      <c r="B5" s="58" t="s">
        <v>134</v>
      </c>
      <c r="C5" s="62" t="s">
        <v>172</v>
      </c>
      <c r="D5" s="121" t="s">
        <v>184</v>
      </c>
      <c r="E5" s="33" t="s">
        <v>137</v>
      </c>
      <c r="F5" s="33">
        <v>2.13</v>
      </c>
      <c r="G5" s="35" t="s">
        <v>133</v>
      </c>
      <c r="H5" s="33" t="s">
        <v>141</v>
      </c>
      <c r="I5" s="37">
        <f>10^(-F5)</f>
        <v>0.007413102413009174</v>
      </c>
    </row>
    <row r="6" spans="1:15" ht="12.75">
      <c r="A6" s="63">
        <v>0</v>
      </c>
      <c r="B6" s="59">
        <f aca="true" t="shared" si="0" ref="B6:B34">10^(-A6)</f>
        <v>1</v>
      </c>
      <c r="C6" s="118">
        <f aca="true" t="shared" si="1" ref="C6:C34">($I$8/B6/$C$3-B6/$C$3+$I$5/($I$5+B6)+$I$6/($I$6+B6)+$I$7/($I$7+B6))</f>
        <v>-163.92706761513836</v>
      </c>
      <c r="D6" s="116"/>
      <c r="E6" s="4" t="s">
        <v>136</v>
      </c>
      <c r="F6" s="4">
        <v>7.21</v>
      </c>
      <c r="G6" s="45" t="s">
        <v>133</v>
      </c>
      <c r="H6" s="4" t="s">
        <v>140</v>
      </c>
      <c r="I6" s="51">
        <f>10^(-F6)</f>
        <v>6.165950018614809E-08</v>
      </c>
      <c r="O6" s="120"/>
    </row>
    <row r="7" spans="1:9" ht="12.75">
      <c r="A7" s="63">
        <f aca="true" t="shared" si="2" ref="A7:A34">A6+0.5</f>
        <v>0.5</v>
      </c>
      <c r="B7" s="59">
        <f t="shared" si="0"/>
        <v>0.31622776601683794</v>
      </c>
      <c r="C7" s="118">
        <f t="shared" si="1"/>
        <v>-51.817711850121384</v>
      </c>
      <c r="D7" s="116"/>
      <c r="E7" s="4" t="s">
        <v>138</v>
      </c>
      <c r="F7" s="123">
        <v>12.32</v>
      </c>
      <c r="G7" s="45" t="s">
        <v>133</v>
      </c>
      <c r="H7" s="4" t="s">
        <v>139</v>
      </c>
      <c r="I7" s="51">
        <f>10^(-F7)</f>
        <v>4.786300923226369E-13</v>
      </c>
    </row>
    <row r="8" spans="1:9" ht="13.5" thickBot="1">
      <c r="A8" s="63">
        <f t="shared" si="2"/>
        <v>1</v>
      </c>
      <c r="B8" s="59">
        <f t="shared" si="0"/>
        <v>0.1</v>
      </c>
      <c r="C8" s="118">
        <f t="shared" si="1"/>
        <v>-16.324427125966835</v>
      </c>
      <c r="D8" s="116"/>
      <c r="E8" s="39" t="s">
        <v>144</v>
      </c>
      <c r="F8" s="39">
        <v>14</v>
      </c>
      <c r="G8" s="52" t="s">
        <v>133</v>
      </c>
      <c r="H8" s="39" t="s">
        <v>145</v>
      </c>
      <c r="I8" s="53">
        <f>10^(-F8)</f>
        <v>1E-14</v>
      </c>
    </row>
    <row r="9" spans="1:4" ht="12.75">
      <c r="A9" s="63">
        <f t="shared" si="2"/>
        <v>1.5</v>
      </c>
      <c r="B9" s="59">
        <f t="shared" si="0"/>
        <v>0.031622776601683784</v>
      </c>
      <c r="C9" s="118">
        <f t="shared" si="1"/>
        <v>-4.994154946677931</v>
      </c>
      <c r="D9" s="116"/>
    </row>
    <row r="10" spans="1:4" ht="12.75">
      <c r="A10" s="63">
        <f t="shared" si="2"/>
        <v>2</v>
      </c>
      <c r="B10" s="59">
        <f t="shared" si="0"/>
        <v>0.01</v>
      </c>
      <c r="C10" s="118">
        <f t="shared" si="1"/>
        <v>-1.213618299825809</v>
      </c>
      <c r="D10" s="117">
        <f>$C$3*C10*50</f>
        <v>-0.37015358144687177</v>
      </c>
    </row>
    <row r="11" spans="1:4" ht="12.75">
      <c r="A11" s="63">
        <f t="shared" si="2"/>
        <v>2.5</v>
      </c>
      <c r="B11" s="59">
        <f t="shared" si="0"/>
        <v>0.0031622776601683764</v>
      </c>
      <c r="C11" s="118">
        <f t="shared" si="1"/>
        <v>0.18259072354759165</v>
      </c>
      <c r="D11" s="117">
        <f>$C$3*C11*50</f>
        <v>0.055690170682015455</v>
      </c>
    </row>
    <row r="12" spans="1:4" ht="12.75">
      <c r="A12" s="63">
        <f t="shared" si="2"/>
        <v>3</v>
      </c>
      <c r="B12" s="59">
        <f t="shared" si="0"/>
        <v>0.001</v>
      </c>
      <c r="C12" s="118">
        <f t="shared" si="1"/>
        <v>0.717265015140691</v>
      </c>
      <c r="D12" s="117">
        <f aca="true" t="shared" si="3" ref="D12:D32">$C$3*C12*50</f>
        <v>0.21876582961791075</v>
      </c>
    </row>
    <row r="13" spans="1:4" ht="12.75">
      <c r="A13" s="63">
        <f t="shared" si="2"/>
        <v>3.5</v>
      </c>
      <c r="B13" s="59">
        <f t="shared" si="0"/>
        <v>0.00031622776601683783</v>
      </c>
      <c r="C13" s="118">
        <f t="shared" si="1"/>
        <v>0.907441635869582</v>
      </c>
      <c r="D13" s="117">
        <f t="shared" si="3"/>
        <v>0.2767696989402226</v>
      </c>
    </row>
    <row r="14" spans="1:4" ht="12.75">
      <c r="A14" s="63">
        <f t="shared" si="2"/>
        <v>4</v>
      </c>
      <c r="B14" s="59">
        <f t="shared" si="0"/>
        <v>0.0001</v>
      </c>
      <c r="C14" s="118">
        <f t="shared" si="1"/>
        <v>0.9709127128269389</v>
      </c>
      <c r="D14" s="117">
        <f t="shared" si="3"/>
        <v>0.29612837741221637</v>
      </c>
    </row>
    <row r="15" spans="1:4" ht="12.75">
      <c r="A15" s="63">
        <f t="shared" si="2"/>
        <v>4.5</v>
      </c>
      <c r="B15" s="59">
        <f t="shared" si="0"/>
        <v>3.162277660168375E-05</v>
      </c>
      <c r="C15" s="118">
        <f t="shared" si="1"/>
        <v>0.9925143798683028</v>
      </c>
      <c r="D15" s="117">
        <f t="shared" si="3"/>
        <v>0.30271688585983236</v>
      </c>
    </row>
    <row r="16" spans="1:4" ht="12.75">
      <c r="A16" s="63">
        <f t="shared" si="2"/>
        <v>5</v>
      </c>
      <c r="B16" s="59">
        <f t="shared" si="0"/>
        <v>1E-05</v>
      </c>
      <c r="C16" s="118">
        <f t="shared" si="1"/>
        <v>1.0031418859672854</v>
      </c>
      <c r="D16" s="117">
        <f t="shared" si="3"/>
        <v>0.30595827522002206</v>
      </c>
    </row>
    <row r="17" spans="1:4" ht="12.75">
      <c r="A17" s="63">
        <f t="shared" si="2"/>
        <v>5.5</v>
      </c>
      <c r="B17" s="59">
        <f t="shared" si="0"/>
        <v>3.1622776601683767E-06</v>
      </c>
      <c r="C17" s="118">
        <f t="shared" si="1"/>
        <v>1.018181393886346</v>
      </c>
      <c r="D17" s="117">
        <f t="shared" si="3"/>
        <v>0.31054532513533556</v>
      </c>
    </row>
    <row r="18" spans="1:4" ht="12.75">
      <c r="A18" s="63">
        <f t="shared" si="2"/>
        <v>6</v>
      </c>
      <c r="B18" s="59">
        <f t="shared" si="0"/>
        <v>1E-06</v>
      </c>
      <c r="C18" s="118">
        <f t="shared" si="1"/>
        <v>1.0577817196494552</v>
      </c>
      <c r="D18" s="117">
        <f t="shared" si="3"/>
        <v>0.3226234244930839</v>
      </c>
    </row>
    <row r="19" spans="1:4" ht="12.75">
      <c r="A19" s="63">
        <f t="shared" si="2"/>
        <v>6.5</v>
      </c>
      <c r="B19" s="59">
        <f t="shared" si="0"/>
        <v>3.1622776601683734E-07</v>
      </c>
      <c r="C19" s="118">
        <f t="shared" si="1"/>
        <v>1.1630812348681638</v>
      </c>
      <c r="D19" s="117">
        <f t="shared" si="3"/>
        <v>0.35473977663479</v>
      </c>
    </row>
    <row r="20" spans="1:4" ht="12.75">
      <c r="A20" s="63">
        <f t="shared" si="2"/>
        <v>7</v>
      </c>
      <c r="B20" s="59">
        <f t="shared" si="0"/>
        <v>1E-07</v>
      </c>
      <c r="C20" s="118">
        <f t="shared" si="1"/>
        <v>1.381407174742125</v>
      </c>
      <c r="D20" s="117">
        <f t="shared" si="3"/>
        <v>0.4213291882963482</v>
      </c>
    </row>
    <row r="21" spans="1:4" ht="12.75">
      <c r="A21" s="63">
        <f t="shared" si="2"/>
        <v>7.5</v>
      </c>
      <c r="B21" s="59">
        <f t="shared" si="0"/>
        <v>3.16227766016837E-08</v>
      </c>
      <c r="C21" s="118">
        <f t="shared" si="1"/>
        <v>1.6610566174084103</v>
      </c>
      <c r="D21" s="117">
        <f t="shared" si="3"/>
        <v>0.5066222683095651</v>
      </c>
    </row>
    <row r="22" spans="1:4" ht="12.75">
      <c r="A22" s="63">
        <f t="shared" si="2"/>
        <v>8</v>
      </c>
      <c r="B22" s="59">
        <f t="shared" si="0"/>
        <v>1E-08</v>
      </c>
      <c r="C22" s="118">
        <f t="shared" si="1"/>
        <v>1.8606599685970906</v>
      </c>
      <c r="D22" s="117">
        <f t="shared" si="3"/>
        <v>0.5675012904221127</v>
      </c>
    </row>
    <row r="23" spans="1:4" ht="12.75">
      <c r="A23" s="63">
        <f t="shared" si="2"/>
        <v>8.5</v>
      </c>
      <c r="B23" s="59">
        <f t="shared" si="0"/>
        <v>3.162277660168378E-09</v>
      </c>
      <c r="C23" s="118">
        <f t="shared" si="1"/>
        <v>1.9518846085180233</v>
      </c>
      <c r="D23" s="117">
        <f t="shared" si="3"/>
        <v>0.595324805597997</v>
      </c>
    </row>
    <row r="24" spans="1:4" ht="12.75">
      <c r="A24" s="63">
        <f t="shared" si="2"/>
        <v>9</v>
      </c>
      <c r="B24" s="59">
        <f t="shared" si="0"/>
        <v>1E-09</v>
      </c>
      <c r="C24" s="118">
        <f t="shared" si="1"/>
        <v>1.9861581746561487</v>
      </c>
      <c r="D24" s="117">
        <f t="shared" si="3"/>
        <v>0.6057782432701254</v>
      </c>
    </row>
    <row r="25" spans="1:4" ht="12.75">
      <c r="A25" s="63">
        <f t="shared" si="2"/>
        <v>9.5</v>
      </c>
      <c r="B25" s="59">
        <f t="shared" si="0"/>
        <v>3.1622776601683744E-10</v>
      </c>
      <c r="C25" s="118">
        <f t="shared" si="1"/>
        <v>2.0015927957143433</v>
      </c>
      <c r="D25" s="117">
        <f t="shared" si="3"/>
        <v>0.6104858026928748</v>
      </c>
    </row>
    <row r="26" spans="1:4" ht="12.75">
      <c r="A26" s="63">
        <f t="shared" si="2"/>
        <v>10</v>
      </c>
      <c r="B26" s="59">
        <f t="shared" si="0"/>
        <v>1E-10</v>
      </c>
      <c r="C26" s="118">
        <f t="shared" si="1"/>
        <v>2.0195377300238353</v>
      </c>
      <c r="D26" s="117">
        <f t="shared" si="3"/>
        <v>0.6159590076572699</v>
      </c>
    </row>
    <row r="27" spans="1:4" ht="12.75">
      <c r="A27" s="63">
        <f t="shared" si="2"/>
        <v>10.5</v>
      </c>
      <c r="B27" s="59">
        <f t="shared" si="0"/>
        <v>3.162277660168371E-11</v>
      </c>
      <c r="C27" s="118">
        <f t="shared" si="1"/>
        <v>2.066237950827262</v>
      </c>
      <c r="D27" s="117">
        <f t="shared" si="3"/>
        <v>0.6302025750023149</v>
      </c>
    </row>
    <row r="28" spans="1:4" ht="12.75">
      <c r="A28" s="63">
        <f t="shared" si="2"/>
        <v>11</v>
      </c>
      <c r="B28" s="59">
        <f t="shared" si="0"/>
        <v>1E-11</v>
      </c>
      <c r="C28" s="118">
        <f t="shared" si="1"/>
        <v>2.209449049569542</v>
      </c>
      <c r="D28" s="117">
        <f t="shared" si="3"/>
        <v>0.6738819601187104</v>
      </c>
    </row>
    <row r="29" spans="1:4" ht="12.75">
      <c r="A29" s="63">
        <f t="shared" si="2"/>
        <v>11.5</v>
      </c>
      <c r="B29" s="59">
        <f t="shared" si="0"/>
        <v>3.162277660168367E-12</v>
      </c>
      <c r="C29" s="118">
        <f t="shared" si="1"/>
        <v>2.6498138893689935</v>
      </c>
      <c r="D29" s="117">
        <f t="shared" si="3"/>
        <v>0.8081932362575431</v>
      </c>
    </row>
    <row r="30" spans="1:4" ht="12.75">
      <c r="A30" s="63">
        <f t="shared" si="2"/>
        <v>12</v>
      </c>
      <c r="B30" s="59">
        <f t="shared" si="0"/>
        <v>1E-12</v>
      </c>
      <c r="C30" s="118">
        <f t="shared" si="1"/>
        <v>3.9630263746655623</v>
      </c>
      <c r="D30" s="117">
        <f t="shared" si="3"/>
        <v>1.2087230442729966</v>
      </c>
    </row>
    <row r="31" spans="1:4" ht="12.75">
      <c r="A31" s="63">
        <f t="shared" si="2"/>
        <v>12.5</v>
      </c>
      <c r="B31" s="59">
        <f t="shared" si="0"/>
        <v>3.1622776601683746E-13</v>
      </c>
      <c r="C31" s="118">
        <f t="shared" si="1"/>
        <v>7.786214702473638</v>
      </c>
      <c r="D31" s="117">
        <f t="shared" si="3"/>
        <v>2.3747954842544594</v>
      </c>
    </row>
    <row r="32" spans="1:4" ht="12.75">
      <c r="A32" s="63">
        <f t="shared" si="2"/>
        <v>13</v>
      </c>
      <c r="B32" s="59">
        <f t="shared" si="0"/>
        <v>1E-13</v>
      </c>
      <c r="C32" s="118">
        <f t="shared" si="1"/>
        <v>19.220619018076608</v>
      </c>
      <c r="D32" s="117">
        <f t="shared" si="3"/>
        <v>5.862288800513365</v>
      </c>
    </row>
    <row r="33" spans="1:4" ht="12.75">
      <c r="A33" s="63">
        <f t="shared" si="2"/>
        <v>13.5</v>
      </c>
      <c r="B33" s="59">
        <f t="shared" si="0"/>
        <v>3.1622776601683714E-14</v>
      </c>
      <c r="C33" s="118">
        <f t="shared" si="1"/>
        <v>54.77864215101369</v>
      </c>
      <c r="D33" s="116"/>
    </row>
    <row r="34" spans="1:4" ht="13.5" thickBot="1">
      <c r="A34" s="64">
        <f t="shared" si="2"/>
        <v>14</v>
      </c>
      <c r="B34" s="60">
        <f t="shared" si="0"/>
        <v>1E-14</v>
      </c>
      <c r="C34" s="119">
        <f t="shared" si="1"/>
        <v>166.913960688386</v>
      </c>
      <c r="D34" s="116"/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643674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workbookViewId="0" topLeftCell="A1">
      <pane ySplit="780" topLeftCell="BM1" activePane="bottomLeft" state="split"/>
      <selection pane="topLeft" activeCell="C1" sqref="C1"/>
      <selection pane="bottomLeft" activeCell="O38" sqref="A1:O38"/>
    </sheetView>
  </sheetViews>
  <sheetFormatPr defaultColWidth="9.140625" defaultRowHeight="12.75"/>
  <cols>
    <col min="1" max="1" width="7.421875" style="0" bestFit="1" customWidth="1"/>
    <col min="2" max="2" width="8.00390625" style="3" bestFit="1" customWidth="1"/>
    <col min="3" max="3" width="7.421875" style="0" bestFit="1" customWidth="1"/>
    <col min="4" max="4" width="9.00390625" style="0" customWidth="1"/>
    <col min="5" max="5" width="9.7109375" style="3" bestFit="1" customWidth="1"/>
    <col min="6" max="6" width="7.421875" style="75" bestFit="1" customWidth="1"/>
    <col min="7" max="7" width="5.57421875" style="6" bestFit="1" customWidth="1"/>
    <col min="8" max="8" width="7.421875" style="0" bestFit="1" customWidth="1"/>
    <col min="9" max="9" width="8.28125" style="0" bestFit="1" customWidth="1"/>
    <col min="10" max="10" width="9.421875" style="3" customWidth="1"/>
    <col min="11" max="11" width="7.421875" style="75" bestFit="1" customWidth="1"/>
    <col min="12" max="12" width="6.421875" style="75" bestFit="1" customWidth="1"/>
    <col min="13" max="13" width="9.7109375" style="0" bestFit="1" customWidth="1"/>
    <col min="14" max="14" width="8.28125" style="0" bestFit="1" customWidth="1"/>
    <col min="15" max="15" width="11.28125" style="3" customWidth="1"/>
  </cols>
  <sheetData>
    <row r="1" spans="1:15" ht="12.75">
      <c r="A1" s="77"/>
      <c r="B1" s="78"/>
      <c r="C1" s="126" t="s">
        <v>122</v>
      </c>
      <c r="D1" s="79"/>
      <c r="E1" s="80"/>
      <c r="F1" s="77"/>
      <c r="G1" s="78"/>
      <c r="H1" s="126" t="s">
        <v>122</v>
      </c>
      <c r="I1" s="79"/>
      <c r="J1" s="80"/>
      <c r="K1" s="77"/>
      <c r="L1" s="78"/>
      <c r="M1" s="126" t="s">
        <v>123</v>
      </c>
      <c r="N1" s="79"/>
      <c r="O1" s="80"/>
    </row>
    <row r="2" spans="1:15" ht="12.75">
      <c r="A2" s="81"/>
      <c r="B2" s="71" t="s">
        <v>131</v>
      </c>
      <c r="C2" s="125" t="s">
        <v>124</v>
      </c>
      <c r="D2" s="72" t="s">
        <v>127</v>
      </c>
      <c r="E2" s="82" t="s">
        <v>128</v>
      </c>
      <c r="F2" s="81"/>
      <c r="G2" s="71" t="s">
        <v>131</v>
      </c>
      <c r="H2" s="125" t="s">
        <v>125</v>
      </c>
      <c r="I2" s="72" t="s">
        <v>127</v>
      </c>
      <c r="J2" s="82" t="s">
        <v>128</v>
      </c>
      <c r="K2" s="81"/>
      <c r="L2" s="71" t="s">
        <v>131</v>
      </c>
      <c r="M2" s="125" t="s">
        <v>126</v>
      </c>
      <c r="N2" s="72" t="s">
        <v>127</v>
      </c>
      <c r="O2" s="82" t="s">
        <v>128</v>
      </c>
    </row>
    <row r="3" spans="1:15" ht="13.5" thickBot="1">
      <c r="A3" s="83" t="s">
        <v>121</v>
      </c>
      <c r="B3" s="73" t="s">
        <v>130</v>
      </c>
      <c r="C3" s="74" t="s">
        <v>1</v>
      </c>
      <c r="D3" s="74" t="s">
        <v>129</v>
      </c>
      <c r="E3" s="84" t="s">
        <v>129</v>
      </c>
      <c r="F3" s="83" t="s">
        <v>121</v>
      </c>
      <c r="G3" s="73" t="s">
        <v>130</v>
      </c>
      <c r="H3" s="74" t="s">
        <v>1</v>
      </c>
      <c r="I3" s="74" t="s">
        <v>129</v>
      </c>
      <c r="J3" s="84" t="s">
        <v>129</v>
      </c>
      <c r="K3" s="83" t="s">
        <v>121</v>
      </c>
      <c r="L3" s="73" t="s">
        <v>130</v>
      </c>
      <c r="M3" s="74" t="s">
        <v>1</v>
      </c>
      <c r="N3" s="74" t="s">
        <v>129</v>
      </c>
      <c r="O3" s="84" t="s">
        <v>129</v>
      </c>
    </row>
    <row r="4" spans="1:15" ht="12.75">
      <c r="A4" s="85"/>
      <c r="B4" s="18"/>
      <c r="C4" s="65"/>
      <c r="D4" s="65"/>
      <c r="E4" s="86"/>
      <c r="F4" s="85"/>
      <c r="G4" s="18"/>
      <c r="H4" s="65"/>
      <c r="I4" s="65"/>
      <c r="J4" s="86"/>
      <c r="K4" s="85"/>
      <c r="L4" s="18"/>
      <c r="M4" s="65"/>
      <c r="N4" s="65"/>
      <c r="O4" s="86"/>
    </row>
    <row r="5" spans="1:15" s="68" customFormat="1" ht="12.75">
      <c r="A5" s="87">
        <v>4.5</v>
      </c>
      <c r="B5" s="66">
        <f>A5*0.05</f>
        <v>0.225</v>
      </c>
      <c r="C5" s="67">
        <v>4.7</v>
      </c>
      <c r="D5" s="67"/>
      <c r="E5" s="88"/>
      <c r="F5" s="87">
        <v>5.5</v>
      </c>
      <c r="G5" s="66">
        <f>F5*0.05</f>
        <v>0.275</v>
      </c>
      <c r="H5" s="67">
        <v>4.2</v>
      </c>
      <c r="I5" s="67"/>
      <c r="J5" s="88"/>
      <c r="K5" s="87">
        <v>4</v>
      </c>
      <c r="L5" s="66">
        <f>K5*0.05</f>
        <v>0.2</v>
      </c>
      <c r="M5" s="67">
        <v>3.3</v>
      </c>
      <c r="N5" s="67"/>
      <c r="O5" s="88"/>
    </row>
    <row r="6" spans="1:15" s="68" customFormat="1" ht="12.75">
      <c r="A6" s="87"/>
      <c r="B6" s="66"/>
      <c r="C6" s="67"/>
      <c r="D6" s="67">
        <f>C5-C7</f>
        <v>-0.5</v>
      </c>
      <c r="E6" s="89"/>
      <c r="F6" s="95"/>
      <c r="G6" s="76"/>
      <c r="H6" s="67"/>
      <c r="I6" s="67">
        <f>H5-H7</f>
        <v>-0.2999999999999998</v>
      </c>
      <c r="J6" s="88"/>
      <c r="K6" s="87"/>
      <c r="L6" s="66"/>
      <c r="M6" s="67"/>
      <c r="N6" s="67">
        <f>M5-M7</f>
        <v>-0.30000000000000027</v>
      </c>
      <c r="O6" s="88"/>
    </row>
    <row r="7" spans="1:15" s="68" customFormat="1" ht="12.75">
      <c r="A7" s="87">
        <v>5</v>
      </c>
      <c r="B7" s="6">
        <f>A7*0.05</f>
        <v>0.25</v>
      </c>
      <c r="C7" s="67">
        <v>5.2</v>
      </c>
      <c r="D7" s="67"/>
      <c r="E7" s="89">
        <f>D6-D8</f>
        <v>0.09999999999999964</v>
      </c>
      <c r="F7" s="87">
        <v>6</v>
      </c>
      <c r="G7" s="6">
        <f>F7*0.05</f>
        <v>0.30000000000000004</v>
      </c>
      <c r="H7" s="67">
        <v>4.5</v>
      </c>
      <c r="I7" s="67"/>
      <c r="J7" s="89">
        <f>I6-I8</f>
        <v>0</v>
      </c>
      <c r="K7" s="87">
        <v>4.5</v>
      </c>
      <c r="L7" s="66">
        <f>K7*0.05</f>
        <v>0.225</v>
      </c>
      <c r="M7" s="67">
        <v>3.6</v>
      </c>
      <c r="N7" s="67"/>
      <c r="O7" s="89">
        <f>N6-N8</f>
        <v>1.2999999999999998</v>
      </c>
    </row>
    <row r="8" spans="1:15" s="68" customFormat="1" ht="12.75">
      <c r="A8" s="87"/>
      <c r="B8" s="66"/>
      <c r="C8" s="67"/>
      <c r="D8" s="67">
        <f>C7-C9</f>
        <v>-0.5999999999999996</v>
      </c>
      <c r="E8" s="88"/>
      <c r="F8" s="87"/>
      <c r="G8" s="66"/>
      <c r="H8" s="67"/>
      <c r="I8" s="67">
        <f>H7-H9</f>
        <v>-0.2999999999999998</v>
      </c>
      <c r="J8" s="88"/>
      <c r="K8" s="87"/>
      <c r="L8" s="66"/>
      <c r="M8" s="67"/>
      <c r="N8" s="67">
        <f>M7-M9</f>
        <v>-1.6</v>
      </c>
      <c r="O8" s="88"/>
    </row>
    <row r="9" spans="1:17" s="68" customFormat="1" ht="12.75">
      <c r="A9" s="87">
        <v>5.5</v>
      </c>
      <c r="B9" s="6">
        <f>A9*0.05</f>
        <v>0.275</v>
      </c>
      <c r="C9" s="67">
        <v>5.8</v>
      </c>
      <c r="D9" s="67"/>
      <c r="E9" s="88">
        <f>D8-D10</f>
        <v>-0.2999999999999998</v>
      </c>
      <c r="F9" s="87">
        <v>6.5</v>
      </c>
      <c r="G9" s="6">
        <f>F9*0.05</f>
        <v>0.325</v>
      </c>
      <c r="H9" s="67">
        <v>4.8</v>
      </c>
      <c r="I9" s="67"/>
      <c r="J9" s="89">
        <f>I8-I10</f>
        <v>-0.1999999999999993</v>
      </c>
      <c r="K9" s="87">
        <v>5</v>
      </c>
      <c r="L9" s="66">
        <f>K9*0.05</f>
        <v>0.25</v>
      </c>
      <c r="M9" s="67">
        <v>5.2</v>
      </c>
      <c r="N9" s="67"/>
      <c r="O9" s="89">
        <f>N8-N10</f>
        <v>-0.8000000000000003</v>
      </c>
      <c r="Q9" s="68">
        <v>8.3</v>
      </c>
    </row>
    <row r="10" spans="1:17" s="68" customFormat="1" ht="12.75">
      <c r="A10" s="87"/>
      <c r="B10" s="66"/>
      <c r="C10" s="67"/>
      <c r="D10" s="67">
        <f>C9-C11</f>
        <v>-0.2999999999999998</v>
      </c>
      <c r="E10" s="88"/>
      <c r="F10" s="87"/>
      <c r="G10" s="66"/>
      <c r="H10" s="67"/>
      <c r="I10" s="67">
        <f>H9-H11</f>
        <v>-0.10000000000000053</v>
      </c>
      <c r="J10" s="88"/>
      <c r="K10" s="87"/>
      <c r="L10" s="66"/>
      <c r="M10" s="67"/>
      <c r="N10" s="67">
        <f>M9-M11</f>
        <v>-0.7999999999999998</v>
      </c>
      <c r="O10" s="88"/>
      <c r="Q10" s="68">
        <v>8.8</v>
      </c>
    </row>
    <row r="11" spans="1:17" s="68" customFormat="1" ht="12.75">
      <c r="A11" s="90">
        <v>6</v>
      </c>
      <c r="B11" s="69">
        <f>A11*0.05</f>
        <v>0.30000000000000004</v>
      </c>
      <c r="C11" s="70">
        <v>6.1</v>
      </c>
      <c r="D11" s="70"/>
      <c r="E11" s="91"/>
      <c r="F11" s="90">
        <v>7</v>
      </c>
      <c r="G11" s="69">
        <f>F11*0.05</f>
        <v>0.35000000000000003</v>
      </c>
      <c r="H11" s="70">
        <v>4.9</v>
      </c>
      <c r="I11" s="70"/>
      <c r="J11" s="91"/>
      <c r="K11" s="90">
        <v>5.5</v>
      </c>
      <c r="L11" s="113">
        <f>K11*0.05</f>
        <v>0.275</v>
      </c>
      <c r="M11" s="70">
        <v>6</v>
      </c>
      <c r="N11" s="70"/>
      <c r="O11" s="91"/>
      <c r="Q11" s="68">
        <v>9.1</v>
      </c>
    </row>
    <row r="12" spans="1:17" s="68" customFormat="1" ht="12.75">
      <c r="A12" s="87"/>
      <c r="B12" s="66"/>
      <c r="C12" s="67"/>
      <c r="D12" s="67"/>
      <c r="E12" s="88"/>
      <c r="F12" s="87"/>
      <c r="G12" s="66"/>
      <c r="H12" s="67"/>
      <c r="I12" s="67"/>
      <c r="J12" s="88"/>
      <c r="K12" s="87"/>
      <c r="L12" s="66"/>
      <c r="M12" s="67"/>
      <c r="N12" s="67"/>
      <c r="O12" s="88"/>
      <c r="Q12" s="68">
        <v>9.4</v>
      </c>
    </row>
    <row r="13" spans="1:17" s="68" customFormat="1" ht="12.75">
      <c r="A13" s="87">
        <v>12.5</v>
      </c>
      <c r="B13" s="6">
        <f>A13*0.05</f>
        <v>0.625</v>
      </c>
      <c r="C13" s="67">
        <v>8.8</v>
      </c>
      <c r="D13" s="67"/>
      <c r="E13" s="88"/>
      <c r="F13" s="87">
        <v>37.5</v>
      </c>
      <c r="G13" s="6">
        <f>F13*0.05</f>
        <v>1.875</v>
      </c>
      <c r="H13" s="67">
        <v>8.4</v>
      </c>
      <c r="I13" s="67"/>
      <c r="J13" s="88"/>
      <c r="K13" s="87">
        <v>11</v>
      </c>
      <c r="L13" s="66">
        <f>K13*0.05</f>
        <v>0.55</v>
      </c>
      <c r="M13" s="67">
        <v>9.1</v>
      </c>
      <c r="N13" s="67"/>
      <c r="O13" s="88"/>
      <c r="Q13" s="68">
        <v>9.8</v>
      </c>
    </row>
    <row r="14" spans="1:15" s="68" customFormat="1" ht="12.75">
      <c r="A14" s="87"/>
      <c r="B14" s="66"/>
      <c r="C14" s="67"/>
      <c r="D14" s="67">
        <f>C13-C15</f>
        <v>-0.29999999999999893</v>
      </c>
      <c r="E14" s="88"/>
      <c r="F14" s="87"/>
      <c r="G14" s="66"/>
      <c r="H14" s="67"/>
      <c r="I14" s="67">
        <f>H13-H15</f>
        <v>-0.1999999999999993</v>
      </c>
      <c r="J14" s="88"/>
      <c r="K14" s="87"/>
      <c r="L14" s="66"/>
      <c r="M14" s="67"/>
      <c r="N14" s="67">
        <f>M13-M15</f>
        <v>-0.5</v>
      </c>
      <c r="O14" s="88"/>
    </row>
    <row r="15" spans="1:15" s="68" customFormat="1" ht="12.75">
      <c r="A15" s="87">
        <v>13</v>
      </c>
      <c r="B15" s="6">
        <f>A15*0.05</f>
        <v>0.65</v>
      </c>
      <c r="C15" s="67">
        <v>9.1</v>
      </c>
      <c r="D15" s="67"/>
      <c r="E15" s="89">
        <f>D14-D16</f>
        <v>1.7763568394002505E-15</v>
      </c>
      <c r="F15" s="87">
        <v>38</v>
      </c>
      <c r="G15" s="6">
        <f>F15*0.05</f>
        <v>1.9000000000000001</v>
      </c>
      <c r="H15" s="67">
        <v>8.6</v>
      </c>
      <c r="I15" s="67"/>
      <c r="J15" s="89">
        <f>I14-I16</f>
        <v>1.7763568394002505E-15</v>
      </c>
      <c r="K15" s="87">
        <v>11.5</v>
      </c>
      <c r="L15" s="66">
        <f>K15*0.05</f>
        <v>0.5750000000000001</v>
      </c>
      <c r="M15" s="67">
        <v>9.6</v>
      </c>
      <c r="N15" s="67"/>
      <c r="O15" s="89">
        <f>N14-N16</f>
        <v>-0.09999999999999964</v>
      </c>
    </row>
    <row r="16" spans="1:15" s="68" customFormat="1" ht="12.75">
      <c r="A16" s="87"/>
      <c r="B16" s="66"/>
      <c r="C16" s="67"/>
      <c r="D16" s="67">
        <f>C15-C17</f>
        <v>-0.3000000000000007</v>
      </c>
      <c r="E16" s="88"/>
      <c r="F16" s="87"/>
      <c r="G16" s="66"/>
      <c r="H16" s="67"/>
      <c r="I16" s="67">
        <f>H15-H17</f>
        <v>-0.20000000000000107</v>
      </c>
      <c r="J16" s="88"/>
      <c r="K16" s="87"/>
      <c r="L16" s="66"/>
      <c r="M16" s="67"/>
      <c r="N16" s="67">
        <f>M15-M17</f>
        <v>-0.40000000000000036</v>
      </c>
      <c r="O16" s="88"/>
    </row>
    <row r="17" spans="1:15" s="68" customFormat="1" ht="12.75">
      <c r="A17" s="87">
        <v>13.5</v>
      </c>
      <c r="B17" s="6">
        <f>A17*0.05</f>
        <v>0.675</v>
      </c>
      <c r="C17" s="67">
        <v>9.4</v>
      </c>
      <c r="D17" s="67"/>
      <c r="E17" s="129">
        <f>D16-D18</f>
        <v>0.09999999999999964</v>
      </c>
      <c r="F17" s="87">
        <v>38.5</v>
      </c>
      <c r="G17" s="6">
        <f>F17*0.05</f>
        <v>1.925</v>
      </c>
      <c r="H17" s="67">
        <v>8.8</v>
      </c>
      <c r="I17" s="67"/>
      <c r="J17" s="89">
        <f>I16-I18</f>
        <v>-0.10000000000000142</v>
      </c>
      <c r="K17" s="87">
        <v>12</v>
      </c>
      <c r="L17" s="66">
        <f>K17*0.05</f>
        <v>0.6000000000000001</v>
      </c>
      <c r="M17" s="67">
        <v>10</v>
      </c>
      <c r="N17" s="67"/>
      <c r="O17" s="89">
        <f>N16-N18</f>
        <v>0</v>
      </c>
    </row>
    <row r="18" spans="1:15" s="68" customFormat="1" ht="12.75">
      <c r="A18" s="87"/>
      <c r="B18" s="66"/>
      <c r="C18" s="67"/>
      <c r="D18" s="67">
        <f>C17-C19</f>
        <v>-0.40000000000000036</v>
      </c>
      <c r="E18" s="88"/>
      <c r="F18" s="87"/>
      <c r="G18" s="66"/>
      <c r="H18" s="67"/>
      <c r="I18" s="67">
        <f>H17-H19</f>
        <v>-0.09999999999999964</v>
      </c>
      <c r="J18" s="88"/>
      <c r="K18" s="87"/>
      <c r="L18" s="66"/>
      <c r="M18" s="67"/>
      <c r="N18" s="67">
        <f>M17-M19</f>
        <v>-0.40000000000000036</v>
      </c>
      <c r="O18" s="88"/>
    </row>
    <row r="19" spans="1:15" s="68" customFormat="1" ht="13.5" thickBot="1">
      <c r="A19" s="92">
        <v>14</v>
      </c>
      <c r="B19" s="8">
        <f>A19*0.05</f>
        <v>0.7000000000000001</v>
      </c>
      <c r="C19" s="93">
        <v>9.8</v>
      </c>
      <c r="D19" s="93"/>
      <c r="E19" s="94"/>
      <c r="F19" s="92">
        <v>39</v>
      </c>
      <c r="G19" s="8">
        <f>F19*0.05</f>
        <v>1.9500000000000002</v>
      </c>
      <c r="H19" s="93">
        <v>8.9</v>
      </c>
      <c r="I19" s="93"/>
      <c r="J19" s="94"/>
      <c r="K19" s="92">
        <v>12.5</v>
      </c>
      <c r="L19" s="114">
        <f>K19*0.05</f>
        <v>0.625</v>
      </c>
      <c r="M19" s="93">
        <v>10.4</v>
      </c>
      <c r="N19" s="93"/>
      <c r="O19" s="94"/>
    </row>
    <row r="20" spans="1:15" s="68" customFormat="1" ht="12.75">
      <c r="A20" s="98"/>
      <c r="B20" s="99"/>
      <c r="C20" s="99"/>
      <c r="D20" s="99"/>
      <c r="E20" s="100"/>
      <c r="F20" s="98"/>
      <c r="G20" s="99"/>
      <c r="H20" s="99"/>
      <c r="I20" s="99"/>
      <c r="J20" s="100"/>
      <c r="K20" s="98"/>
      <c r="L20" s="99"/>
      <c r="M20" s="99"/>
      <c r="N20" s="99"/>
      <c r="O20" s="100"/>
    </row>
    <row r="21" spans="1:15" s="68" customFormat="1" ht="12.75">
      <c r="A21" s="101" t="s">
        <v>174</v>
      </c>
      <c r="B21" s="96"/>
      <c r="C21" s="96"/>
      <c r="D21" s="96"/>
      <c r="E21" s="102"/>
      <c r="F21" s="101" t="s">
        <v>174</v>
      </c>
      <c r="G21" s="96"/>
      <c r="H21" s="96"/>
      <c r="I21" s="96"/>
      <c r="J21" s="102"/>
      <c r="K21" s="101" t="s">
        <v>174</v>
      </c>
      <c r="L21" s="96"/>
      <c r="M21" s="96"/>
      <c r="N21" s="96"/>
      <c r="O21" s="102"/>
    </row>
    <row r="22" spans="1:15" s="68" customFormat="1" ht="12.75">
      <c r="A22" s="101"/>
      <c r="B22" s="96"/>
      <c r="C22" s="109">
        <f>(A7+(ABS(E7))/(ABS(E7)+ABS(E9))*0.5)*0.05</f>
        <v>0.25625000000000003</v>
      </c>
      <c r="D22" s="96" t="s">
        <v>131</v>
      </c>
      <c r="E22" s="102"/>
      <c r="F22" s="101"/>
      <c r="G22" s="96"/>
      <c r="H22" s="109">
        <f>(F7+(ABS(J7))/(ABS(J7)+ABS(J9))*0.5)*0.05</f>
        <v>0.30000000000000004</v>
      </c>
      <c r="I22" s="96" t="s">
        <v>131</v>
      </c>
      <c r="J22" s="102"/>
      <c r="K22" s="101"/>
      <c r="L22" s="96"/>
      <c r="M22" s="109">
        <f>(K7+(ABS(O7))/(ABS(O7)+ABS(O9))*0.5)*0.05</f>
        <v>0.24047619047619048</v>
      </c>
      <c r="N22" s="96" t="s">
        <v>131</v>
      </c>
      <c r="O22" s="102"/>
    </row>
    <row r="23" spans="1:15" s="68" customFormat="1" ht="12.75">
      <c r="A23" s="101"/>
      <c r="B23" s="96"/>
      <c r="C23" s="96"/>
      <c r="D23" s="96"/>
      <c r="E23" s="102"/>
      <c r="F23" s="101"/>
      <c r="G23" s="96"/>
      <c r="H23" s="96"/>
      <c r="I23" s="96"/>
      <c r="J23" s="102"/>
      <c r="K23" s="101"/>
      <c r="L23" s="96"/>
      <c r="M23" s="96"/>
      <c r="N23" s="96"/>
      <c r="O23" s="102"/>
    </row>
    <row r="24" spans="1:15" s="68" customFormat="1" ht="12.75">
      <c r="A24" s="101"/>
      <c r="B24" s="96"/>
      <c r="C24" s="96"/>
      <c r="D24" s="96"/>
      <c r="E24" s="102"/>
      <c r="F24" s="101"/>
      <c r="G24" s="96"/>
      <c r="H24" s="96"/>
      <c r="I24" s="96"/>
      <c r="J24" s="102"/>
      <c r="K24" s="101"/>
      <c r="L24" s="96"/>
      <c r="M24" s="96"/>
      <c r="N24" s="96"/>
      <c r="O24" s="102"/>
    </row>
    <row r="25" spans="1:15" s="68" customFormat="1" ht="12.75">
      <c r="A25" s="101" t="s">
        <v>175</v>
      </c>
      <c r="B25" s="96"/>
      <c r="C25" s="96"/>
      <c r="D25" s="96"/>
      <c r="E25" s="102"/>
      <c r="F25" s="101" t="s">
        <v>175</v>
      </c>
      <c r="G25" s="96"/>
      <c r="H25" s="96"/>
      <c r="I25" s="96"/>
      <c r="J25" s="102"/>
      <c r="K25" s="101" t="s">
        <v>175</v>
      </c>
      <c r="L25" s="96"/>
      <c r="M25" s="96"/>
      <c r="N25" s="96"/>
      <c r="O25" s="102"/>
    </row>
    <row r="26" spans="1:15" s="68" customFormat="1" ht="12.75">
      <c r="A26" s="101"/>
      <c r="B26" s="96"/>
      <c r="C26" s="109">
        <f>(A15+(ABS(E15))/(ABS(E15)+ABS(E17))*0.5)*0.05</f>
        <v>0.6500000000000005</v>
      </c>
      <c r="D26" s="96" t="s">
        <v>131</v>
      </c>
      <c r="E26" s="102"/>
      <c r="F26" s="101"/>
      <c r="G26" s="96"/>
      <c r="H26" s="108">
        <f>(F15+(ABS(J15))/(ABS(J15)+ABS(J17))*0.5)*0.05</f>
        <v>1.9000000000000004</v>
      </c>
      <c r="I26" s="96" t="s">
        <v>131</v>
      </c>
      <c r="J26" s="102"/>
      <c r="K26" s="101"/>
      <c r="L26" s="96"/>
      <c r="M26" s="109">
        <f>(K15+(ABS(O15))/(ABS(O15)+ABS(O17))*0.5)*0.05</f>
        <v>0.6000000000000001</v>
      </c>
      <c r="N26" s="96" t="s">
        <v>131</v>
      </c>
      <c r="O26" s="102"/>
    </row>
    <row r="27" spans="1:15" s="68" customFormat="1" ht="13.5" thickBot="1">
      <c r="A27" s="110"/>
      <c r="B27" s="111"/>
      <c r="C27" s="111"/>
      <c r="D27" s="111"/>
      <c r="E27" s="112"/>
      <c r="F27" s="110"/>
      <c r="G27" s="111"/>
      <c r="H27" s="111"/>
      <c r="I27" s="111"/>
      <c r="J27" s="112"/>
      <c r="K27" s="110"/>
      <c r="L27" s="111"/>
      <c r="M27" s="111"/>
      <c r="N27" s="111"/>
      <c r="O27" s="112"/>
    </row>
    <row r="28" spans="1:18" ht="12.75">
      <c r="A28" s="103"/>
      <c r="B28" s="97"/>
      <c r="C28" s="97"/>
      <c r="D28" s="97"/>
      <c r="E28" s="104"/>
      <c r="F28" s="103"/>
      <c r="G28" s="97"/>
      <c r="H28" s="97"/>
      <c r="I28" s="97"/>
      <c r="J28" s="104"/>
      <c r="K28" s="103"/>
      <c r="L28" s="97"/>
      <c r="M28" s="97"/>
      <c r="N28" s="97"/>
      <c r="O28" s="104"/>
      <c r="P28" s="4"/>
      <c r="Q28" s="4"/>
      <c r="R28" s="4"/>
    </row>
    <row r="29" spans="1:18" ht="12.75">
      <c r="A29" s="101" t="s">
        <v>186</v>
      </c>
      <c r="B29" s="97"/>
      <c r="C29" s="124">
        <f>C22</f>
        <v>0.25625000000000003</v>
      </c>
      <c r="D29" s="97" t="s">
        <v>131</v>
      </c>
      <c r="E29" s="104"/>
      <c r="F29" s="101" t="s">
        <v>186</v>
      </c>
      <c r="G29" s="97"/>
      <c r="H29" s="124">
        <f>H22</f>
        <v>0.30000000000000004</v>
      </c>
      <c r="I29" s="97" t="s">
        <v>131</v>
      </c>
      <c r="J29" s="104"/>
      <c r="K29" s="101" t="s">
        <v>186</v>
      </c>
      <c r="L29" s="97"/>
      <c r="M29" s="124">
        <f>M22</f>
        <v>0.24047619047619048</v>
      </c>
      <c r="N29" s="97" t="s">
        <v>131</v>
      </c>
      <c r="O29" s="104"/>
      <c r="P29" s="4"/>
      <c r="Q29" s="4"/>
      <c r="R29" s="4"/>
    </row>
    <row r="30" spans="1:18" ht="12.75">
      <c r="A30" s="101" t="s">
        <v>177</v>
      </c>
      <c r="B30" s="97"/>
      <c r="C30" s="97">
        <v>53</v>
      </c>
      <c r="D30" s="97" t="s">
        <v>178</v>
      </c>
      <c r="E30" s="104"/>
      <c r="F30" s="101" t="s">
        <v>177</v>
      </c>
      <c r="G30" s="97"/>
      <c r="H30" s="97">
        <v>54.5</v>
      </c>
      <c r="I30" s="97" t="s">
        <v>178</v>
      </c>
      <c r="J30" s="104"/>
      <c r="K30" s="101" t="s">
        <v>177</v>
      </c>
      <c r="L30" s="97"/>
      <c r="M30" s="97">
        <v>50</v>
      </c>
      <c r="N30" s="97" t="s">
        <v>178</v>
      </c>
      <c r="O30" s="104"/>
      <c r="P30" s="4"/>
      <c r="Q30" s="4"/>
      <c r="R30" s="4"/>
    </row>
    <row r="31" spans="1:18" ht="12.75">
      <c r="A31" s="101" t="s">
        <v>179</v>
      </c>
      <c r="B31" s="97"/>
      <c r="C31" s="115">
        <f>C29/C30</f>
        <v>0.004834905660377359</v>
      </c>
      <c r="D31" s="97" t="s">
        <v>135</v>
      </c>
      <c r="E31" s="104"/>
      <c r="F31" s="101" t="s">
        <v>179</v>
      </c>
      <c r="G31" s="97"/>
      <c r="H31" s="115">
        <f>H29/H30</f>
        <v>0.005504587155963304</v>
      </c>
      <c r="I31" s="97" t="s">
        <v>135</v>
      </c>
      <c r="J31" s="104"/>
      <c r="K31" s="101" t="s">
        <v>179</v>
      </c>
      <c r="L31" s="97"/>
      <c r="M31" s="115">
        <f>M29/M30</f>
        <v>0.0048095238095238095</v>
      </c>
      <c r="N31" s="97" t="s">
        <v>135</v>
      </c>
      <c r="O31" s="104"/>
      <c r="P31" s="4"/>
      <c r="Q31" s="4"/>
      <c r="R31" s="4"/>
    </row>
    <row r="32" spans="1:18" ht="12.75">
      <c r="A32" s="101" t="s">
        <v>179</v>
      </c>
      <c r="B32" s="97"/>
      <c r="C32" s="97">
        <f>C31*98/10</f>
        <v>0.04738207547169812</v>
      </c>
      <c r="D32" s="97" t="s">
        <v>181</v>
      </c>
      <c r="E32" s="104"/>
      <c r="F32" s="101" t="s">
        <v>179</v>
      </c>
      <c r="G32" s="97"/>
      <c r="H32" s="97">
        <f>H31*98/10</f>
        <v>0.05394495412844038</v>
      </c>
      <c r="I32" s="97" t="s">
        <v>181</v>
      </c>
      <c r="J32" s="104"/>
      <c r="K32" s="101" t="s">
        <v>179</v>
      </c>
      <c r="L32" s="97"/>
      <c r="M32" s="115">
        <f>M31*98/10</f>
        <v>0.04713333333333333</v>
      </c>
      <c r="N32" s="97" t="s">
        <v>181</v>
      </c>
      <c r="O32" s="104"/>
      <c r="P32" s="4"/>
      <c r="Q32" s="4"/>
      <c r="R32" s="4"/>
    </row>
    <row r="33" spans="1:18" ht="12.75">
      <c r="A33" s="103"/>
      <c r="B33" s="97"/>
      <c r="C33" s="97"/>
      <c r="D33" s="97"/>
      <c r="E33" s="104"/>
      <c r="F33" s="103"/>
      <c r="G33" s="97"/>
      <c r="H33" s="97"/>
      <c r="I33" s="97"/>
      <c r="J33" s="104"/>
      <c r="K33" s="103"/>
      <c r="L33" s="97"/>
      <c r="M33" s="97"/>
      <c r="N33" s="97"/>
      <c r="O33" s="104"/>
      <c r="P33" s="4"/>
      <c r="Q33" s="4"/>
      <c r="R33" s="4"/>
    </row>
    <row r="34" spans="1:18" ht="12.75">
      <c r="A34" s="101" t="s">
        <v>182</v>
      </c>
      <c r="B34" s="97"/>
      <c r="C34" s="124">
        <f>C26/2</f>
        <v>0.32500000000000023</v>
      </c>
      <c r="D34" s="97" t="s">
        <v>131</v>
      </c>
      <c r="E34" s="104"/>
      <c r="F34" s="101" t="s">
        <v>182</v>
      </c>
      <c r="G34" s="97"/>
      <c r="H34" s="97">
        <f>H26/2</f>
        <v>0.9500000000000002</v>
      </c>
      <c r="I34" s="97" t="s">
        <v>131</v>
      </c>
      <c r="J34" s="104"/>
      <c r="K34" s="101" t="s">
        <v>182</v>
      </c>
      <c r="L34" s="97"/>
      <c r="M34" s="97">
        <f>M26/2</f>
        <v>0.30000000000000004</v>
      </c>
      <c r="N34" s="97" t="s">
        <v>131</v>
      </c>
      <c r="O34" s="104"/>
      <c r="P34" s="4"/>
      <c r="Q34" s="4"/>
      <c r="R34" s="4"/>
    </row>
    <row r="35" spans="1:18" ht="12.75">
      <c r="A35" s="101" t="s">
        <v>177</v>
      </c>
      <c r="B35" s="97"/>
      <c r="C35" s="97">
        <v>53</v>
      </c>
      <c r="D35" s="97" t="s">
        <v>178</v>
      </c>
      <c r="E35" s="104"/>
      <c r="F35" s="101" t="s">
        <v>177</v>
      </c>
      <c r="G35" s="97"/>
      <c r="H35" s="97">
        <v>54.5</v>
      </c>
      <c r="I35" s="97" t="s">
        <v>178</v>
      </c>
      <c r="J35" s="104"/>
      <c r="K35" s="101" t="s">
        <v>177</v>
      </c>
      <c r="L35" s="97"/>
      <c r="M35" s="97">
        <v>50</v>
      </c>
      <c r="N35" s="97" t="s">
        <v>178</v>
      </c>
      <c r="O35" s="104"/>
      <c r="P35" s="4"/>
      <c r="Q35" s="4"/>
      <c r="R35" s="4"/>
    </row>
    <row r="36" spans="1:18" ht="12.75">
      <c r="A36" s="101" t="s">
        <v>179</v>
      </c>
      <c r="B36" s="97"/>
      <c r="C36" s="115">
        <f>C34/C35</f>
        <v>0.006132075471698118</v>
      </c>
      <c r="D36" s="97" t="s">
        <v>135</v>
      </c>
      <c r="E36" s="104"/>
      <c r="F36" s="101" t="s">
        <v>179</v>
      </c>
      <c r="G36" s="97"/>
      <c r="H36" s="115">
        <f>H34/H35</f>
        <v>0.017431192660550463</v>
      </c>
      <c r="I36" s="97" t="s">
        <v>135</v>
      </c>
      <c r="J36" s="104"/>
      <c r="K36" s="101" t="s">
        <v>179</v>
      </c>
      <c r="L36" s="97"/>
      <c r="M36" s="115">
        <f>M34/M35</f>
        <v>0.006000000000000001</v>
      </c>
      <c r="N36" s="97" t="s">
        <v>135</v>
      </c>
      <c r="O36" s="104"/>
      <c r="P36" s="4"/>
      <c r="Q36" s="4"/>
      <c r="R36" s="4"/>
    </row>
    <row r="37" spans="1:18" ht="12.75">
      <c r="A37" s="101" t="s">
        <v>179</v>
      </c>
      <c r="B37" s="97"/>
      <c r="C37" s="97">
        <f>C36*98/10</f>
        <v>0.06009433962264156</v>
      </c>
      <c r="D37" s="97" t="s">
        <v>181</v>
      </c>
      <c r="E37" s="104"/>
      <c r="F37" s="101" t="s">
        <v>179</v>
      </c>
      <c r="G37" s="97"/>
      <c r="H37" s="97">
        <f>H36*98/10</f>
        <v>0.17082568807339454</v>
      </c>
      <c r="I37" s="97" t="s">
        <v>181</v>
      </c>
      <c r="J37" s="104"/>
      <c r="K37" s="101" t="s">
        <v>179</v>
      </c>
      <c r="L37" s="97"/>
      <c r="M37" s="97">
        <f>M36*98/10</f>
        <v>0.058800000000000005</v>
      </c>
      <c r="N37" s="97" t="s">
        <v>181</v>
      </c>
      <c r="O37" s="104"/>
      <c r="P37" s="4"/>
      <c r="Q37" s="4"/>
      <c r="R37" s="4"/>
    </row>
    <row r="38" spans="1:18" ht="13.5" thickBot="1">
      <c r="A38" s="105"/>
      <c r="B38" s="106"/>
      <c r="C38" s="106"/>
      <c r="D38" s="106"/>
      <c r="E38" s="107"/>
      <c r="F38" s="105"/>
      <c r="G38" s="106"/>
      <c r="H38" s="106"/>
      <c r="I38" s="106"/>
      <c r="J38" s="107"/>
      <c r="K38" s="105"/>
      <c r="L38" s="106"/>
      <c r="M38" s="106"/>
      <c r="N38" s="106"/>
      <c r="O38" s="107"/>
      <c r="P38" s="4"/>
      <c r="Q38" s="4"/>
      <c r="R38" s="4"/>
    </row>
    <row r="39" spans="1:18" ht="12.75">
      <c r="A39" s="4"/>
      <c r="B39" s="4"/>
      <c r="C39" s="4"/>
      <c r="D39" s="4"/>
      <c r="H39" s="4"/>
      <c r="I39" s="4"/>
      <c r="J39" s="4"/>
      <c r="M39" s="4"/>
      <c r="N39" s="4"/>
      <c r="O39" s="4"/>
      <c r="P39" s="4"/>
      <c r="Q39" s="4"/>
      <c r="R39" s="4"/>
    </row>
    <row r="40" spans="1:18" ht="12.75">
      <c r="A40" s="4"/>
      <c r="B40" t="s">
        <v>123</v>
      </c>
      <c r="C40">
        <f>3*1+31+4*16</f>
        <v>98</v>
      </c>
      <c r="D40" t="s">
        <v>176</v>
      </c>
      <c r="H40" s="4"/>
      <c r="I40" s="4" t="s">
        <v>180</v>
      </c>
      <c r="J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H41" s="4"/>
      <c r="I41" s="97" t="s">
        <v>185</v>
      </c>
      <c r="J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H42" s="4"/>
      <c r="I42" s="4"/>
      <c r="J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H43" s="4"/>
      <c r="I43" s="4"/>
      <c r="J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H44" s="4"/>
      <c r="I44" s="4"/>
      <c r="J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H45" s="4"/>
      <c r="I45" s="4"/>
      <c r="J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H46" s="4"/>
      <c r="I46" s="4"/>
      <c r="J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H47" s="4"/>
      <c r="I47" s="4"/>
      <c r="J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H48" s="4"/>
      <c r="I48" s="4"/>
      <c r="J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H49" s="4"/>
      <c r="I49" s="4"/>
      <c r="J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H50" s="4"/>
      <c r="I50" s="4"/>
      <c r="J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H51" s="4"/>
      <c r="I51" s="4"/>
      <c r="J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H52" s="4"/>
      <c r="I52" s="4"/>
      <c r="J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H53" s="4"/>
      <c r="I53" s="4"/>
      <c r="J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H54" s="4"/>
      <c r="I54" s="4"/>
      <c r="J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H55" s="4"/>
      <c r="I55" s="4"/>
      <c r="J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H56" s="4"/>
      <c r="I56" s="4"/>
      <c r="J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H57" s="4"/>
      <c r="I57" s="4"/>
      <c r="J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H58" s="4"/>
      <c r="I58" s="4"/>
      <c r="J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H59" s="4"/>
      <c r="I59" s="4"/>
      <c r="J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H60" s="4"/>
      <c r="I60" s="4"/>
      <c r="J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H61" s="4"/>
      <c r="I61" s="4"/>
      <c r="J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H62" s="4"/>
      <c r="I62" s="4"/>
      <c r="J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H63" s="4"/>
      <c r="I63" s="4"/>
      <c r="J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H64" s="4"/>
      <c r="I64" s="4"/>
      <c r="J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H65" s="4"/>
      <c r="I65" s="4"/>
      <c r="J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H66" s="4"/>
      <c r="I66" s="4"/>
      <c r="J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H67" s="4"/>
      <c r="I67" s="4"/>
      <c r="J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H68" s="4"/>
      <c r="I68" s="4"/>
      <c r="J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H69" s="4"/>
      <c r="I69" s="4"/>
      <c r="J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H70" s="4"/>
      <c r="I70" s="4"/>
      <c r="J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H71" s="4"/>
      <c r="I71" s="4"/>
      <c r="J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H72" s="4"/>
      <c r="I72" s="4"/>
      <c r="J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H73" s="4"/>
      <c r="I73" s="4"/>
      <c r="J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H74" s="4"/>
      <c r="I74" s="4"/>
      <c r="J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H75" s="4"/>
      <c r="I75" s="4"/>
      <c r="J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H76" s="4"/>
      <c r="I76" s="4"/>
      <c r="J76" s="4"/>
      <c r="M76" s="4"/>
      <c r="N76" s="4"/>
      <c r="O76" s="4"/>
      <c r="P76" s="4"/>
      <c r="Q76" s="4"/>
      <c r="R76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3" sqref="I3:I5"/>
    </sheetView>
  </sheetViews>
  <sheetFormatPr defaultColWidth="9.140625" defaultRowHeight="12.75"/>
  <cols>
    <col min="1" max="1" width="5.00390625" style="0" customWidth="1"/>
    <col min="2" max="2" width="11.00390625" style="0" bestFit="1" customWidth="1"/>
    <col min="3" max="6" width="9.421875" style="0" bestFit="1" customWidth="1"/>
    <col min="7" max="7" width="5.00390625" style="0" bestFit="1" customWidth="1"/>
    <col min="8" max="8" width="7.00390625" style="0" bestFit="1" customWidth="1"/>
    <col min="9" max="9" width="5.57421875" style="0" bestFit="1" customWidth="1"/>
    <col min="10" max="10" width="3.8515625" style="0" bestFit="1" customWidth="1"/>
    <col min="11" max="11" width="4.7109375" style="0" bestFit="1" customWidth="1"/>
    <col min="12" max="12" width="12.421875" style="0" bestFit="1" customWidth="1"/>
  </cols>
  <sheetData>
    <row r="1" ht="12.75">
      <c r="A1" t="s">
        <v>164</v>
      </c>
    </row>
    <row r="2" ht="13.5" thickBot="1"/>
    <row r="3" spans="2:12" ht="12.75">
      <c r="B3" t="s">
        <v>169</v>
      </c>
      <c r="C3" s="30">
        <v>0.1</v>
      </c>
      <c r="D3" t="s">
        <v>170</v>
      </c>
      <c r="H3" s="50" t="s">
        <v>137</v>
      </c>
      <c r="I3" s="33">
        <v>2.13</v>
      </c>
      <c r="J3" s="35" t="s">
        <v>133</v>
      </c>
      <c r="K3" s="33" t="s">
        <v>141</v>
      </c>
      <c r="L3" s="37">
        <f>10^(-I3)</f>
        <v>0.007413102413009174</v>
      </c>
    </row>
    <row r="4" spans="8:12" ht="13.5" thickBot="1">
      <c r="H4" s="43" t="s">
        <v>136</v>
      </c>
      <c r="I4" s="4">
        <v>7.21</v>
      </c>
      <c r="J4" s="45" t="s">
        <v>133</v>
      </c>
      <c r="K4" s="4" t="s">
        <v>140</v>
      </c>
      <c r="L4" s="51">
        <f>10^(-I4)</f>
        <v>6.165950018614809E-08</v>
      </c>
    </row>
    <row r="5" spans="1:12" ht="12.75">
      <c r="A5" s="58" t="s">
        <v>1</v>
      </c>
      <c r="B5" s="58" t="s">
        <v>134</v>
      </c>
      <c r="C5" s="58" t="s">
        <v>165</v>
      </c>
      <c r="D5" s="58" t="s">
        <v>166</v>
      </c>
      <c r="E5" s="58" t="s">
        <v>167</v>
      </c>
      <c r="F5" s="58" t="s">
        <v>168</v>
      </c>
      <c r="H5" s="43" t="s">
        <v>138</v>
      </c>
      <c r="I5" s="123">
        <v>12.32</v>
      </c>
      <c r="J5" s="45" t="s">
        <v>133</v>
      </c>
      <c r="K5" s="4" t="s">
        <v>139</v>
      </c>
      <c r="L5" s="51">
        <f>10^(-I5)</f>
        <v>4.786300923226369E-13</v>
      </c>
    </row>
    <row r="6" spans="1:12" ht="13.5" thickBot="1">
      <c r="A6" s="54">
        <v>0</v>
      </c>
      <c r="B6" s="59">
        <f>10^(-A6)</f>
        <v>1</v>
      </c>
      <c r="C6" s="55">
        <f aca="true" t="shared" si="0" ref="C6:C34">$C$3*$L$3*$L$4*$L$5/($B6^3+$L$3*$B6^2+$L$3*$L$4*$B6+$L$3*$L$4*$L$5)</f>
        <v>2.1716628637414556E-23</v>
      </c>
      <c r="D6" s="55">
        <f aca="true" t="shared" si="1" ref="D6:D34">$C$3*$L$3*$L$4*$B6/($B6^3+$L$3*$B6^2+$L$3*$L$4*$B6+$L$3*$L$4*$L$5)</f>
        <v>4.5372468187344405E-11</v>
      </c>
      <c r="E6" s="55">
        <f aca="true" t="shared" si="2" ref="E6:E34">$C$3*$L$3*$B6^2/($B6^3+$L$3*$B6^2+$L$3*$L$4*$B6+$L$3*$L$4*$L$5)</f>
        <v>0.0007358552704833214</v>
      </c>
      <c r="F6" s="55">
        <f aca="true" t="shared" si="3" ref="F6:F34">$C$3*$B6^3/($B6^3+$L$3*$B6^2+$L$3*$L$4*$B6+$L$3*$L$4*$L$5)</f>
        <v>0.09926414468414423</v>
      </c>
      <c r="H6" s="38" t="s">
        <v>144</v>
      </c>
      <c r="I6" s="39">
        <v>14</v>
      </c>
      <c r="J6" s="52" t="s">
        <v>133</v>
      </c>
      <c r="K6" s="39" t="s">
        <v>145</v>
      </c>
      <c r="L6" s="53">
        <f>10^(-I6)</f>
        <v>1E-14</v>
      </c>
    </row>
    <row r="7" spans="1:6" ht="12.75">
      <c r="A7" s="54">
        <f>A6+0.5</f>
        <v>0.5</v>
      </c>
      <c r="B7" s="59">
        <f aca="true" t="shared" si="4" ref="B7:B34">10^(-A7)</f>
        <v>0.31622776601683794</v>
      </c>
      <c r="C7" s="55">
        <f t="shared" si="0"/>
        <v>6.759843479572225E-22</v>
      </c>
      <c r="D7" s="55">
        <f t="shared" si="1"/>
        <v>4.466184296510252E-10</v>
      </c>
      <c r="E7" s="55">
        <f t="shared" si="2"/>
        <v>0.002290533459468753</v>
      </c>
      <c r="F7" s="55">
        <f t="shared" si="3"/>
        <v>0.09770946609391282</v>
      </c>
    </row>
    <row r="8" spans="1:6" ht="12.75">
      <c r="A8" s="54">
        <f aca="true" t="shared" si="5" ref="A8:A34">A7+0.5</f>
        <v>1</v>
      </c>
      <c r="B8" s="59">
        <f t="shared" si="4"/>
        <v>0.1</v>
      </c>
      <c r="C8" s="55">
        <f t="shared" si="0"/>
        <v>2.0367734305252367E-20</v>
      </c>
      <c r="D8" s="55">
        <f t="shared" si="1"/>
        <v>4.255422847822699E-09</v>
      </c>
      <c r="E8" s="55">
        <f t="shared" si="2"/>
        <v>0.006901487743130762</v>
      </c>
      <c r="F8" s="55">
        <f t="shared" si="3"/>
        <v>0.09309850800144641</v>
      </c>
    </row>
    <row r="9" spans="1:6" ht="12.75">
      <c r="A9" s="54">
        <f t="shared" si="5"/>
        <v>1.5</v>
      </c>
      <c r="B9" s="59">
        <f t="shared" si="4"/>
        <v>0.031622776601683784</v>
      </c>
      <c r="C9" s="55">
        <f t="shared" si="0"/>
        <v>5.604487125885442E-19</v>
      </c>
      <c r="D9" s="55">
        <f t="shared" si="1"/>
        <v>3.702847923515445E-08</v>
      </c>
      <c r="E9" s="55">
        <f t="shared" si="2"/>
        <v>0.01899047710763686</v>
      </c>
      <c r="F9" s="55">
        <f t="shared" si="3"/>
        <v>0.0810094858638839</v>
      </c>
    </row>
    <row r="10" spans="1:6" ht="12.75">
      <c r="A10" s="54">
        <f t="shared" si="5"/>
        <v>2</v>
      </c>
      <c r="B10" s="59">
        <f t="shared" si="4"/>
        <v>0.01</v>
      </c>
      <c r="C10" s="55">
        <f t="shared" si="0"/>
        <v>1.2563848929804291E-17</v>
      </c>
      <c r="D10" s="55">
        <f t="shared" si="1"/>
        <v>2.624960095767485E-07</v>
      </c>
      <c r="E10" s="55">
        <f t="shared" si="2"/>
        <v>0.042571867884799795</v>
      </c>
      <c r="F10" s="55">
        <f t="shared" si="3"/>
        <v>0.0574278696191906</v>
      </c>
    </row>
    <row r="11" spans="1:6" ht="12.75">
      <c r="A11" s="54">
        <f t="shared" si="5"/>
        <v>2.5</v>
      </c>
      <c r="B11" s="59">
        <f t="shared" si="4"/>
        <v>0.0031622776601683764</v>
      </c>
      <c r="C11" s="55">
        <f t="shared" si="0"/>
        <v>2.0687026914965133E-16</v>
      </c>
      <c r="D11" s="55">
        <f t="shared" si="1"/>
        <v>1.3667783141474283E-06</v>
      </c>
      <c r="E11" s="55">
        <f t="shared" si="2"/>
        <v>0.07009678178030354</v>
      </c>
      <c r="F11" s="55">
        <f t="shared" si="3"/>
        <v>0.029901851441382105</v>
      </c>
    </row>
    <row r="12" spans="1:6" ht="12.75">
      <c r="A12" s="54">
        <f t="shared" si="5"/>
        <v>3</v>
      </c>
      <c r="B12" s="59">
        <f t="shared" si="4"/>
        <v>0.001</v>
      </c>
      <c r="C12" s="55">
        <f t="shared" si="0"/>
        <v>2.600280682198498E-15</v>
      </c>
      <c r="D12" s="55">
        <f t="shared" si="1"/>
        <v>5.432756368451841E-06</v>
      </c>
      <c r="E12" s="55">
        <f t="shared" si="2"/>
        <v>0.08810899134846246</v>
      </c>
      <c r="F12" s="55">
        <f t="shared" si="3"/>
        <v>0.011885575895166502</v>
      </c>
    </row>
    <row r="13" spans="1:6" ht="12.75">
      <c r="A13" s="54">
        <f t="shared" si="5"/>
        <v>3.5</v>
      </c>
      <c r="B13" s="59">
        <f t="shared" si="4"/>
        <v>0.00031622776601683783</v>
      </c>
      <c r="C13" s="55">
        <f t="shared" si="0"/>
        <v>2.8299380706763202E-14</v>
      </c>
      <c r="D13" s="55">
        <f t="shared" si="1"/>
        <v>1.8697215415631073E-05</v>
      </c>
      <c r="E13" s="55">
        <f t="shared" si="2"/>
        <v>0.0958907977484525</v>
      </c>
      <c r="F13" s="55">
        <f t="shared" si="3"/>
        <v>0.00409050503610357</v>
      </c>
    </row>
    <row r="14" spans="1:6" ht="12.75">
      <c r="A14" s="54">
        <f t="shared" si="5"/>
        <v>4</v>
      </c>
      <c r="B14" s="59">
        <f t="shared" si="4"/>
        <v>0.0001</v>
      </c>
      <c r="C14" s="55">
        <f t="shared" si="0"/>
        <v>2.9101578881138737E-13</v>
      </c>
      <c r="D14" s="55">
        <f t="shared" si="1"/>
        <v>6.080181615810698E-05</v>
      </c>
      <c r="E14" s="55">
        <f t="shared" si="2"/>
        <v>0.09860899938297944</v>
      </c>
      <c r="F14" s="55">
        <f t="shared" si="3"/>
        <v>0.0013301988005714257</v>
      </c>
    </row>
    <row r="15" spans="1:6" ht="12.75">
      <c r="A15" s="54">
        <f t="shared" si="5"/>
        <v>4.5</v>
      </c>
      <c r="B15" s="59">
        <f t="shared" si="4"/>
        <v>3.162277660168375E-05</v>
      </c>
      <c r="C15" s="55">
        <f t="shared" si="0"/>
        <v>2.9329788863173256E-12</v>
      </c>
      <c r="D15" s="55">
        <f t="shared" si="1"/>
        <v>0.00019377999333344758</v>
      </c>
      <c r="E15" s="55">
        <f t="shared" si="2"/>
        <v>0.09938227557082946</v>
      </c>
      <c r="F15" s="55">
        <f t="shared" si="3"/>
        <v>0.0004239444329041165</v>
      </c>
    </row>
    <row r="16" spans="1:6" ht="12.75">
      <c r="A16" s="54">
        <f t="shared" si="5"/>
        <v>5</v>
      </c>
      <c r="B16" s="59">
        <f t="shared" si="4"/>
        <v>1E-05</v>
      </c>
      <c r="C16" s="55">
        <f t="shared" si="0"/>
        <v>2.929196568717478E-11</v>
      </c>
      <c r="D16" s="55">
        <f t="shared" si="1"/>
        <v>0.0006119959057532375</v>
      </c>
      <c r="E16" s="55">
        <f t="shared" si="2"/>
        <v>0.09925411394929268</v>
      </c>
      <c r="F16" s="55">
        <f t="shared" si="3"/>
        <v>0.00013389011566211835</v>
      </c>
    </row>
    <row r="17" spans="1:6" ht="12.75">
      <c r="A17" s="54">
        <f t="shared" si="5"/>
        <v>5.5</v>
      </c>
      <c r="B17" s="59">
        <f t="shared" si="4"/>
        <v>3.1622776601683767E-06</v>
      </c>
      <c r="C17" s="55">
        <f t="shared" si="0"/>
        <v>2.893555059728738E-10</v>
      </c>
      <c r="D17" s="55">
        <f t="shared" si="1"/>
        <v>0.0019117528694120095</v>
      </c>
      <c r="E17" s="55">
        <f t="shared" si="2"/>
        <v>0.09804642224561075</v>
      </c>
      <c r="F17" s="55">
        <f t="shared" si="3"/>
        <v>4.182459562175038E-05</v>
      </c>
    </row>
    <row r="18" spans="1:6" ht="12.75">
      <c r="A18" s="54">
        <f t="shared" si="5"/>
        <v>6</v>
      </c>
      <c r="B18" s="59">
        <f t="shared" si="4"/>
        <v>1E-06</v>
      </c>
      <c r="C18" s="55">
        <f t="shared" si="0"/>
        <v>2.7794544352824602E-09</v>
      </c>
      <c r="D18" s="55">
        <f t="shared" si="1"/>
        <v>0.005807103397520761</v>
      </c>
      <c r="E18" s="55">
        <f t="shared" si="2"/>
        <v>0.09418018926506538</v>
      </c>
      <c r="F18" s="55">
        <f t="shared" si="3"/>
        <v>1.2704557959403014E-05</v>
      </c>
    </row>
    <row r="19" spans="1:6" ht="12.75">
      <c r="A19" s="54">
        <f t="shared" si="5"/>
        <v>6.5</v>
      </c>
      <c r="B19" s="59">
        <f t="shared" si="4"/>
        <v>3.1622776601683734E-07</v>
      </c>
      <c r="C19" s="55">
        <f t="shared" si="0"/>
        <v>2.4695745005025605E-08</v>
      </c>
      <c r="D19" s="55">
        <f t="shared" si="1"/>
        <v>0.016316316918486753</v>
      </c>
      <c r="E19" s="55">
        <f t="shared" si="2"/>
        <v>0.0836800887645684</v>
      </c>
      <c r="F19" s="55">
        <f t="shared" si="3"/>
        <v>3.5696211998464087E-06</v>
      </c>
    </row>
    <row r="20" spans="1:6" ht="12.75">
      <c r="A20" s="54">
        <f t="shared" si="5"/>
        <v>7</v>
      </c>
      <c r="B20" s="59">
        <f t="shared" si="4"/>
        <v>1E-07</v>
      </c>
      <c r="C20" s="55">
        <f t="shared" si="0"/>
        <v>1.8255526026329683E-07</v>
      </c>
      <c r="D20" s="55">
        <f t="shared" si="1"/>
        <v>0.03814119989351594</v>
      </c>
      <c r="E20" s="55">
        <f t="shared" si="2"/>
        <v>0.06185778311268962</v>
      </c>
      <c r="F20" s="55">
        <f t="shared" si="3"/>
        <v>8.344385341842311E-07</v>
      </c>
    </row>
    <row r="21" spans="1:6" ht="12.75">
      <c r="A21" s="54">
        <f t="shared" si="5"/>
        <v>7.5</v>
      </c>
      <c r="B21" s="59">
        <f t="shared" si="4"/>
        <v>3.16227766016837E-08</v>
      </c>
      <c r="C21" s="55">
        <f t="shared" si="0"/>
        <v>1.0004511538614513E-06</v>
      </c>
      <c r="D21" s="55">
        <f t="shared" si="1"/>
        <v>0.06609915224079004</v>
      </c>
      <c r="E21" s="55">
        <f t="shared" si="2"/>
        <v>0.03389970269886747</v>
      </c>
      <c r="F21" s="55">
        <f t="shared" si="3"/>
        <v>1.4460918864799896E-07</v>
      </c>
    </row>
    <row r="22" spans="1:6" ht="12.75">
      <c r="A22" s="54">
        <f t="shared" si="5"/>
        <v>8</v>
      </c>
      <c r="B22" s="59">
        <f t="shared" si="4"/>
        <v>1E-08</v>
      </c>
      <c r="C22" s="55">
        <f t="shared" si="0"/>
        <v>4.1182078113028374E-06</v>
      </c>
      <c r="D22" s="55">
        <f t="shared" si="1"/>
        <v>0.08604155646207927</v>
      </c>
      <c r="E22" s="55">
        <f t="shared" si="2"/>
        <v>0.013954306506267895</v>
      </c>
      <c r="F22" s="55">
        <f t="shared" si="3"/>
        <v>1.882384152926261E-08</v>
      </c>
    </row>
    <row r="23" spans="1:6" ht="12.75">
      <c r="A23" s="54">
        <f t="shared" si="5"/>
        <v>8.5</v>
      </c>
      <c r="B23" s="59">
        <f t="shared" si="4"/>
        <v>3.162277660168378E-09</v>
      </c>
      <c r="C23" s="55">
        <f t="shared" si="0"/>
        <v>1.4395161146771368E-05</v>
      </c>
      <c r="D23" s="55">
        <f t="shared" si="1"/>
        <v>0.0951078865268538</v>
      </c>
      <c r="E23" s="55">
        <f t="shared" si="2"/>
        <v>0.0048777162312656</v>
      </c>
      <c r="F23" s="55">
        <f t="shared" si="3"/>
        <v>2.080733842783997E-09</v>
      </c>
    </row>
    <row r="24" spans="1:6" ht="12.75">
      <c r="A24" s="54">
        <f t="shared" si="5"/>
        <v>9</v>
      </c>
      <c r="B24" s="59">
        <f t="shared" si="4"/>
        <v>1E-09</v>
      </c>
      <c r="C24" s="55">
        <f t="shared" si="0"/>
        <v>4.7076977496613534E-05</v>
      </c>
      <c r="D24" s="55">
        <f t="shared" si="1"/>
        <v>0.09835774693597765</v>
      </c>
      <c r="E24" s="55">
        <f t="shared" si="2"/>
        <v>0.0015951758713424326</v>
      </c>
      <c r="F24" s="55">
        <f t="shared" si="3"/>
        <v>2.1518330416467413E-10</v>
      </c>
    </row>
    <row r="25" spans="1:6" ht="12.75">
      <c r="A25" s="54">
        <f t="shared" si="5"/>
        <v>9.5</v>
      </c>
      <c r="B25" s="59">
        <f t="shared" si="4"/>
        <v>3.1622776601683744E-10</v>
      </c>
      <c r="C25" s="55">
        <f t="shared" si="0"/>
        <v>0.00015035742447155258</v>
      </c>
      <c r="D25" s="55">
        <f t="shared" si="1"/>
        <v>0.0993401652076519</v>
      </c>
      <c r="E25" s="55">
        <f t="shared" si="2"/>
        <v>0.0005094773461432722</v>
      </c>
      <c r="F25" s="55">
        <f t="shared" si="3"/>
        <v>2.1733260115810918E-11</v>
      </c>
    </row>
    <row r="26" spans="1:6" ht="12.75">
      <c r="A26" s="54">
        <f t="shared" si="5"/>
        <v>10</v>
      </c>
      <c r="B26" s="59">
        <f t="shared" si="4"/>
        <v>1E-10</v>
      </c>
      <c r="C26" s="55">
        <f t="shared" si="0"/>
        <v>0.00047558250680915096</v>
      </c>
      <c r="D26" s="55">
        <f t="shared" si="1"/>
        <v>0.09936326913782272</v>
      </c>
      <c r="E26" s="55">
        <f t="shared" si="2"/>
        <v>0.00016114835319431416</v>
      </c>
      <c r="F26" s="55">
        <f t="shared" si="3"/>
        <v>2.1738314704989996E-12</v>
      </c>
    </row>
    <row r="27" spans="1:6" ht="12.75">
      <c r="A27" s="54">
        <f t="shared" si="5"/>
        <v>10.5</v>
      </c>
      <c r="B27" s="59">
        <f t="shared" si="4"/>
        <v>3.162277660168371E-11</v>
      </c>
      <c r="C27" s="55">
        <f t="shared" si="0"/>
        <v>0.001490241247218309</v>
      </c>
      <c r="D27" s="55">
        <f t="shared" si="1"/>
        <v>0.09845926279878053</v>
      </c>
      <c r="E27" s="55">
        <f t="shared" si="2"/>
        <v>5.0495953785752055E-05</v>
      </c>
      <c r="F27" s="55">
        <f t="shared" si="3"/>
        <v>2.1540539667353523E-13</v>
      </c>
    </row>
    <row r="28" spans="1:6" ht="12.75">
      <c r="A28" s="54">
        <f t="shared" si="5"/>
        <v>11</v>
      </c>
      <c r="B28" s="59">
        <f t="shared" si="4"/>
        <v>1E-11</v>
      </c>
      <c r="C28" s="55">
        <f t="shared" si="0"/>
        <v>0.004566971259650892</v>
      </c>
      <c r="D28" s="55">
        <f t="shared" si="1"/>
        <v>0.09541755382510236</v>
      </c>
      <c r="E28" s="55">
        <f t="shared" si="2"/>
        <v>1.5474915225884054E-05</v>
      </c>
      <c r="F28" s="55">
        <f t="shared" si="3"/>
        <v>2.0875086250970026E-14</v>
      </c>
    </row>
    <row r="29" spans="1:6" ht="12.75">
      <c r="A29" s="54">
        <f t="shared" si="5"/>
        <v>11.5</v>
      </c>
      <c r="B29" s="59">
        <f t="shared" si="4"/>
        <v>3.162277660168367E-12</v>
      </c>
      <c r="C29" s="55">
        <f t="shared" si="0"/>
        <v>0.013145314456029813</v>
      </c>
      <c r="D29" s="55">
        <f t="shared" si="1"/>
        <v>0.08685023133098425</v>
      </c>
      <c r="E29" s="55">
        <f t="shared" si="2"/>
        <v>4.454212984037871E-06</v>
      </c>
      <c r="F29" s="55">
        <f t="shared" si="3"/>
        <v>1.9000760313706737E-15</v>
      </c>
    </row>
    <row r="30" spans="1:6" ht="12.75">
      <c r="A30" s="54">
        <f t="shared" si="5"/>
        <v>12</v>
      </c>
      <c r="B30" s="59">
        <f t="shared" si="4"/>
        <v>1E-12</v>
      </c>
      <c r="C30" s="55">
        <f t="shared" si="0"/>
        <v>0.03236947801164943</v>
      </c>
      <c r="D30" s="55">
        <f t="shared" si="1"/>
        <v>0.06762942516750427</v>
      </c>
      <c r="E30" s="55">
        <f t="shared" si="2"/>
        <v>1.0968208461523878E-06</v>
      </c>
      <c r="F30" s="55">
        <f t="shared" si="3"/>
        <v>1.4795706103123423E-16</v>
      </c>
    </row>
    <row r="31" spans="1:6" ht="12.75">
      <c r="A31" s="54">
        <f t="shared" si="5"/>
        <v>12.5</v>
      </c>
      <c r="B31" s="59">
        <f t="shared" si="4"/>
        <v>3.1622776601683746E-13</v>
      </c>
      <c r="C31" s="55">
        <f t="shared" si="0"/>
        <v>0.060215686454739306</v>
      </c>
      <c r="D31" s="55">
        <f t="shared" si="1"/>
        <v>0.039784109507926074</v>
      </c>
      <c r="E31" s="55">
        <f t="shared" si="2"/>
        <v>2.0403733463098992E-07</v>
      </c>
      <c r="F31" s="55">
        <f t="shared" si="3"/>
        <v>8.703814802444712E-18</v>
      </c>
    </row>
    <row r="32" spans="1:6" ht="12.75">
      <c r="A32" s="54">
        <f t="shared" si="5"/>
        <v>13</v>
      </c>
      <c r="B32" s="59">
        <f t="shared" si="4"/>
        <v>1E-13</v>
      </c>
      <c r="C32" s="55">
        <f t="shared" si="0"/>
        <v>0.08271777851180794</v>
      </c>
      <c r="D32" s="55">
        <f t="shared" si="1"/>
        <v>0.017282193459756227</v>
      </c>
      <c r="E32" s="55">
        <f t="shared" si="2"/>
        <v>2.8028435857543168E-08</v>
      </c>
      <c r="F32" s="55">
        <f t="shared" si="3"/>
        <v>3.780931962892671E-19</v>
      </c>
    </row>
    <row r="33" spans="1:6" ht="12.75">
      <c r="A33" s="54">
        <f t="shared" si="5"/>
        <v>13.5</v>
      </c>
      <c r="B33" s="59">
        <f t="shared" si="4"/>
        <v>3.1622776601683714E-14</v>
      </c>
      <c r="C33" s="55">
        <f t="shared" si="0"/>
        <v>0.09380252542600362</v>
      </c>
      <c r="D33" s="55">
        <f t="shared" si="1"/>
        <v>0.006197471395552656</v>
      </c>
      <c r="E33" s="55">
        <f t="shared" si="2"/>
        <v>3.1784437571700293E-09</v>
      </c>
      <c r="F33" s="55">
        <f t="shared" si="3"/>
        <v>1.355859008471514E-20</v>
      </c>
    </row>
    <row r="34" spans="1:6" ht="13.5" thickBot="1">
      <c r="A34" s="56">
        <f t="shared" si="5"/>
        <v>14</v>
      </c>
      <c r="B34" s="60">
        <f t="shared" si="4"/>
        <v>1E-14</v>
      </c>
      <c r="C34" s="57">
        <f t="shared" si="0"/>
        <v>0.09795346178106112</v>
      </c>
      <c r="D34" s="57">
        <f t="shared" si="1"/>
        <v>0.002046537887029307</v>
      </c>
      <c r="E34" s="57">
        <f t="shared" si="2"/>
        <v>3.3190958098117454E-10</v>
      </c>
      <c r="F34" s="57">
        <f t="shared" si="3"/>
        <v>4.477337051201532E-22</v>
      </c>
    </row>
  </sheetData>
  <printOptions/>
  <pageMargins left="0.75" right="0.75" top="1" bottom="1" header="0.5" footer="0.5"/>
  <pageSetup orientation="portrait" paperSize="9"/>
  <drawing r:id="rId5"/>
  <legacyDrawing r:id="rId4"/>
  <oleObjects>
    <oleObject progId="Equation.3" shapeId="6225696" r:id="rId1"/>
    <oleObject progId="Equation.3" shapeId="6226747" r:id="rId2"/>
    <oleObject progId="Equation.3" shapeId="624098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H9" sqref="H9"/>
    </sheetView>
  </sheetViews>
  <sheetFormatPr defaultColWidth="9.140625" defaultRowHeight="12.75"/>
  <cols>
    <col min="5" max="5" width="5.00390625" style="0" bestFit="1" customWidth="1"/>
    <col min="6" max="6" width="3.8515625" style="0" bestFit="1" customWidth="1"/>
    <col min="7" max="7" width="8.421875" style="0" customWidth="1"/>
    <col min="8" max="8" width="12.421875" style="0" bestFit="1" customWidth="1"/>
    <col min="9" max="9" width="15.28125" style="0" customWidth="1"/>
    <col min="12" max="12" width="5.00390625" style="0" bestFit="1" customWidth="1"/>
  </cols>
  <sheetData>
    <row r="1" ht="13.5" thickBot="1">
      <c r="A1" t="s">
        <v>163</v>
      </c>
    </row>
    <row r="2" spans="11:15" ht="12.75">
      <c r="K2" s="50" t="s">
        <v>137</v>
      </c>
      <c r="L2" s="33">
        <v>2.13</v>
      </c>
      <c r="M2" s="35" t="s">
        <v>133</v>
      </c>
      <c r="N2" s="33" t="s">
        <v>141</v>
      </c>
      <c r="O2" s="37">
        <f>10^(-L2)</f>
        <v>0.007413102413009174</v>
      </c>
    </row>
    <row r="3" spans="11:15" ht="12.75">
      <c r="K3" s="43" t="s">
        <v>136</v>
      </c>
      <c r="L3" s="4">
        <v>7.21</v>
      </c>
      <c r="M3" s="45" t="s">
        <v>133</v>
      </c>
      <c r="N3" s="4" t="s">
        <v>140</v>
      </c>
      <c r="O3" s="51">
        <f>10^(-L3)</f>
        <v>6.165950018614809E-08</v>
      </c>
    </row>
    <row r="4" spans="11:15" ht="12.75">
      <c r="K4" s="43" t="s">
        <v>138</v>
      </c>
      <c r="L4" s="4">
        <v>12.32</v>
      </c>
      <c r="M4" s="45" t="s">
        <v>133</v>
      </c>
      <c r="N4" s="4" t="s">
        <v>139</v>
      </c>
      <c r="O4" s="51">
        <f>10^(-L4)</f>
        <v>4.786300923226369E-13</v>
      </c>
    </row>
    <row r="5" spans="11:15" ht="13.5" thickBot="1">
      <c r="K5" s="38" t="s">
        <v>144</v>
      </c>
      <c r="L5" s="39">
        <v>14</v>
      </c>
      <c r="M5" s="52" t="s">
        <v>133</v>
      </c>
      <c r="N5" s="39" t="s">
        <v>145</v>
      </c>
      <c r="O5" s="53">
        <f>10^(-L5)</f>
        <v>1E-14</v>
      </c>
    </row>
    <row r="6" ht="12.75">
      <c r="A6" t="s">
        <v>146</v>
      </c>
    </row>
    <row r="7" ht="13.5" thickBot="1"/>
    <row r="8" spans="1:9" ht="12.75">
      <c r="A8" s="32" t="s">
        <v>147</v>
      </c>
      <c r="B8" s="33"/>
      <c r="C8" s="33"/>
      <c r="D8" s="33"/>
      <c r="E8" s="34">
        <v>2.6</v>
      </c>
      <c r="F8" s="35" t="s">
        <v>133</v>
      </c>
      <c r="G8" s="33" t="s">
        <v>143</v>
      </c>
      <c r="H8" s="36">
        <f>10^(-E8)</f>
        <v>0.0025118864315095777</v>
      </c>
      <c r="I8" s="37" t="s">
        <v>162</v>
      </c>
    </row>
    <row r="9" spans="1:9" ht="13.5" thickBot="1">
      <c r="A9" s="38" t="s">
        <v>157</v>
      </c>
      <c r="B9" s="39"/>
      <c r="C9" s="39"/>
      <c r="D9" s="39"/>
      <c r="E9" s="39"/>
      <c r="F9" s="39"/>
      <c r="G9" s="40" t="s">
        <v>148</v>
      </c>
      <c r="H9" s="41">
        <v>0.0033629210240227834</v>
      </c>
      <c r="I9" s="42" t="s">
        <v>161</v>
      </c>
    </row>
    <row r="10" spans="1:9" ht="12.75">
      <c r="A10" s="44" t="s">
        <v>158</v>
      </c>
      <c r="B10" s="4"/>
      <c r="C10" s="4"/>
      <c r="D10" s="4"/>
      <c r="E10" s="4"/>
      <c r="F10" s="4"/>
      <c r="G10" s="4"/>
      <c r="H10" s="4"/>
      <c r="I10" s="3"/>
    </row>
    <row r="11" spans="1:9" ht="12.75">
      <c r="A11" s="44"/>
      <c r="B11" s="4"/>
      <c r="C11" s="4"/>
      <c r="D11" s="4"/>
      <c r="E11" s="4"/>
      <c r="F11" s="4"/>
      <c r="G11" s="4" t="s">
        <v>159</v>
      </c>
      <c r="H11" s="4"/>
      <c r="I11" s="3"/>
    </row>
    <row r="12" spans="1:9" ht="12.75">
      <c r="A12" s="44" t="s">
        <v>156</v>
      </c>
      <c r="B12" s="4"/>
      <c r="C12" s="4"/>
      <c r="D12" s="4"/>
      <c r="E12" s="4"/>
      <c r="F12" s="4"/>
      <c r="G12" s="4"/>
      <c r="H12" s="4"/>
      <c r="I12" s="3"/>
    </row>
    <row r="13" spans="1:9" ht="12.75">
      <c r="A13" s="44"/>
      <c r="B13" s="4" t="s">
        <v>149</v>
      </c>
      <c r="C13" s="4"/>
      <c r="D13" s="45"/>
      <c r="E13" s="4"/>
      <c r="F13" s="4"/>
      <c r="G13" s="4" t="s">
        <v>142</v>
      </c>
      <c r="H13" s="4">
        <f>O5/H8</f>
        <v>3.981071705534976E-12</v>
      </c>
      <c r="I13" s="3" t="s">
        <v>135</v>
      </c>
    </row>
    <row r="14" spans="1:9" ht="12.75">
      <c r="A14" s="44"/>
      <c r="B14" s="4"/>
      <c r="C14" s="4"/>
      <c r="D14" s="4"/>
      <c r="E14" s="4"/>
      <c r="F14" s="4"/>
      <c r="G14" s="4" t="s">
        <v>150</v>
      </c>
      <c r="H14" s="4">
        <f>3*($O$2*$O$3*$O$4*$H$9/($H$8^3+$O$2*$H$8^2+$O$2*$O$3*$H$8+$O$2*$O$3*$O$4))</f>
        <v>3.5245196258217923E-17</v>
      </c>
      <c r="I14" s="3"/>
    </row>
    <row r="15" spans="1:9" ht="12.75">
      <c r="A15" s="44"/>
      <c r="B15" s="4"/>
      <c r="C15" s="4"/>
      <c r="D15" s="4"/>
      <c r="E15" s="4"/>
      <c r="F15" s="4"/>
      <c r="G15" s="4" t="s">
        <v>151</v>
      </c>
      <c r="H15" s="4">
        <f>2*($O$2*$O$3*$H$8*$H$9/($H$8^3+$O$2*$H$8^2+$O$2*$O$3*$H$8+$O$2*$O$3*$O$4))</f>
        <v>1.233129462285345E-07</v>
      </c>
      <c r="I15" s="3"/>
    </row>
    <row r="16" spans="1:9" ht="12.75">
      <c r="A16" s="44"/>
      <c r="B16" s="4"/>
      <c r="C16" s="4"/>
      <c r="D16" s="4"/>
      <c r="E16" s="4"/>
      <c r="F16" s="4"/>
      <c r="G16" s="4" t="s">
        <v>152</v>
      </c>
      <c r="H16" s="31">
        <f>1*($O$2*$H$8^2*$H$9/($H$8^3+$O$2*$H$8^2+$O$2*$O$3*$H$8+$O$2*$O$3*$O$4))</f>
        <v>0.0025117631145712034</v>
      </c>
      <c r="I16" s="3"/>
    </row>
    <row r="17" spans="1:9" ht="12.75">
      <c r="A17" s="44"/>
      <c r="B17" s="4"/>
      <c r="C17" s="4"/>
      <c r="D17" s="4" t="s">
        <v>160</v>
      </c>
      <c r="E17" s="4"/>
      <c r="F17" s="4"/>
      <c r="G17" s="4" t="s">
        <v>153</v>
      </c>
      <c r="H17" s="4">
        <f>SUM(H13:H16)</f>
        <v>0.002511886431498539</v>
      </c>
      <c r="I17" s="3" t="s">
        <v>135</v>
      </c>
    </row>
    <row r="18" spans="1:9" ht="12.75">
      <c r="A18" s="44"/>
      <c r="B18" s="4"/>
      <c r="C18" s="4"/>
      <c r="D18" s="4"/>
      <c r="E18" s="4"/>
      <c r="F18" s="4"/>
      <c r="G18" s="4" t="s">
        <v>154</v>
      </c>
      <c r="H18" s="46">
        <f>-LOG10(H17)</f>
        <v>2.600000000001909</v>
      </c>
      <c r="I18" s="3"/>
    </row>
    <row r="19" spans="1:9" ht="12.75">
      <c r="A19" s="44"/>
      <c r="C19" s="4" t="s">
        <v>155</v>
      </c>
      <c r="D19" s="4"/>
      <c r="E19" s="4"/>
      <c r="F19" s="4"/>
      <c r="G19" s="4"/>
      <c r="H19" s="47">
        <f>H17-H8</f>
        <v>-1.1038912839378412E-14</v>
      </c>
      <c r="I19" s="3"/>
    </row>
    <row r="20" spans="1:9" ht="12.75">
      <c r="A20" s="48"/>
      <c r="B20" s="31"/>
      <c r="C20" s="31" t="s">
        <v>183</v>
      </c>
      <c r="D20" s="31"/>
      <c r="E20" s="31"/>
      <c r="F20" s="31"/>
      <c r="G20" s="31"/>
      <c r="H20" s="31"/>
      <c r="I20" s="49"/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520825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167"/>
  <sheetViews>
    <sheetView zoomScale="75" zoomScaleNormal="75" workbookViewId="0" topLeftCell="A4">
      <pane ySplit="810" topLeftCell="BM22" activePane="bottomLeft" state="split"/>
      <selection pane="topLeft" activeCell="A1" sqref="A1"/>
      <selection pane="bottomLeft" activeCell="D32" sqref="D32"/>
    </sheetView>
  </sheetViews>
  <sheetFormatPr defaultColWidth="9.140625" defaultRowHeight="12.75"/>
  <cols>
    <col min="1" max="1" width="4.421875" style="0" customWidth="1"/>
    <col min="2" max="2" width="9.28125" style="0" bestFit="1" customWidth="1"/>
    <col min="3" max="3" width="8.140625" style="3" bestFit="1" customWidth="1"/>
    <col min="4" max="4" width="6.28125" style="0" bestFit="1" customWidth="1"/>
    <col min="5" max="5" width="9.7109375" style="0" bestFit="1" customWidth="1"/>
    <col min="6" max="6" width="9.7109375" style="3" customWidth="1"/>
    <col min="7" max="7" width="6.28125" style="0" bestFit="1" customWidth="1"/>
    <col min="8" max="8" width="9.28125" style="0" bestFit="1" customWidth="1"/>
    <col min="9" max="9" width="13.140625" style="3" bestFit="1" customWidth="1"/>
    <col min="10" max="10" width="9.00390625" style="0" customWidth="1"/>
    <col min="11" max="11" width="9.28125" style="0" bestFit="1" customWidth="1"/>
    <col min="12" max="12" width="13.140625" style="3" bestFit="1" customWidth="1"/>
  </cols>
  <sheetData>
    <row r="1" spans="1:12" ht="12.75">
      <c r="A1" s="17"/>
      <c r="B1" s="17"/>
      <c r="C1" s="18"/>
      <c r="D1" s="19" t="s">
        <v>122</v>
      </c>
      <c r="E1" s="19"/>
      <c r="F1" s="20"/>
      <c r="G1" s="21" t="s">
        <v>122</v>
      </c>
      <c r="H1" s="21"/>
      <c r="I1" s="22"/>
      <c r="J1" s="19" t="s">
        <v>123</v>
      </c>
      <c r="K1" s="19"/>
      <c r="L1" s="20"/>
    </row>
    <row r="2" spans="1:12" ht="12.75">
      <c r="A2" s="17"/>
      <c r="B2" s="17"/>
      <c r="C2" s="18" t="s">
        <v>131</v>
      </c>
      <c r="D2" s="19" t="s">
        <v>124</v>
      </c>
      <c r="E2" s="19" t="s">
        <v>127</v>
      </c>
      <c r="F2" s="20" t="s">
        <v>128</v>
      </c>
      <c r="G2" s="21" t="s">
        <v>125</v>
      </c>
      <c r="H2" s="21" t="s">
        <v>127</v>
      </c>
      <c r="I2" s="22" t="s">
        <v>128</v>
      </c>
      <c r="J2" s="19" t="s">
        <v>126</v>
      </c>
      <c r="K2" s="19" t="s">
        <v>127</v>
      </c>
      <c r="L2" s="20" t="s">
        <v>128</v>
      </c>
    </row>
    <row r="3" spans="1:12" ht="13.5" thickBot="1">
      <c r="A3" s="23" t="s">
        <v>120</v>
      </c>
      <c r="B3" s="23" t="s">
        <v>121</v>
      </c>
      <c r="C3" s="24" t="s">
        <v>130</v>
      </c>
      <c r="D3" s="25" t="s">
        <v>1</v>
      </c>
      <c r="E3" s="25" t="s">
        <v>129</v>
      </c>
      <c r="F3" s="26" t="s">
        <v>129</v>
      </c>
      <c r="G3" s="27" t="s">
        <v>1</v>
      </c>
      <c r="H3" s="27" t="s">
        <v>129</v>
      </c>
      <c r="I3" s="28" t="s">
        <v>129</v>
      </c>
      <c r="J3" s="25" t="s">
        <v>1</v>
      </c>
      <c r="K3" s="25" t="s">
        <v>129</v>
      </c>
      <c r="L3" s="26" t="s">
        <v>129</v>
      </c>
    </row>
    <row r="4" spans="1:12" ht="12.75">
      <c r="A4" s="5">
        <v>1</v>
      </c>
      <c r="B4" s="5">
        <v>0</v>
      </c>
      <c r="C4" s="6">
        <f>B4*0.05</f>
        <v>0</v>
      </c>
      <c r="D4" s="9">
        <f>meetcola2!B3</f>
        <v>2.8</v>
      </c>
      <c r="E4" s="9"/>
      <c r="F4" s="10"/>
      <c r="G4" s="13">
        <v>2.8</v>
      </c>
      <c r="H4" s="13"/>
      <c r="I4" s="14"/>
      <c r="J4" s="9">
        <f>meetcola4!B3</f>
        <v>2.6</v>
      </c>
      <c r="K4" s="9"/>
      <c r="L4" s="10"/>
    </row>
    <row r="5" spans="1:12" ht="12.75">
      <c r="A5" s="5">
        <f>A4+1</f>
        <v>2</v>
      </c>
      <c r="B5" s="5">
        <f>0.5+B4</f>
        <v>0.5</v>
      </c>
      <c r="C5" s="6">
        <f>B5*0.05</f>
        <v>0.025</v>
      </c>
      <c r="D5" s="9">
        <f>meetcola2!B4</f>
        <v>3</v>
      </c>
      <c r="E5" s="9">
        <f>D5-D4</f>
        <v>0.20000000000000018</v>
      </c>
      <c r="F5" s="10">
        <f>E5-E4</f>
        <v>0.20000000000000018</v>
      </c>
      <c r="G5" s="13">
        <v>2.9</v>
      </c>
      <c r="H5" s="13">
        <f>G5-G4</f>
        <v>0.10000000000000009</v>
      </c>
      <c r="I5" s="14">
        <f>H5-H4</f>
        <v>0.10000000000000009</v>
      </c>
      <c r="J5" s="9">
        <f>meetcola4!B4</f>
        <v>2.6</v>
      </c>
      <c r="K5" s="9">
        <f>J5-J4</f>
        <v>0</v>
      </c>
      <c r="L5" s="10">
        <f>K5-K4</f>
        <v>0</v>
      </c>
    </row>
    <row r="6" spans="1:12" ht="12.75">
      <c r="A6" s="5">
        <f aca="true" t="shared" si="0" ref="A6:A69">A5+1</f>
        <v>3</v>
      </c>
      <c r="B6" s="5">
        <f aca="true" t="shared" si="1" ref="B6:B69">0.5+B5</f>
        <v>1</v>
      </c>
      <c r="C6" s="6">
        <f aca="true" t="shared" si="2" ref="C6:C69">B6*0.05</f>
        <v>0.05</v>
      </c>
      <c r="D6" s="9">
        <f>meetcola2!B5</f>
        <v>3</v>
      </c>
      <c r="E6" s="9">
        <f aca="true" t="shared" si="3" ref="E6:F44">D6-D5</f>
        <v>0</v>
      </c>
      <c r="F6" s="10">
        <f>E6-E5</f>
        <v>-0.20000000000000018</v>
      </c>
      <c r="G6" s="13">
        <v>3</v>
      </c>
      <c r="H6" s="13">
        <f aca="true" t="shared" si="4" ref="H6:I69">G6-G5</f>
        <v>0.10000000000000009</v>
      </c>
      <c r="I6" s="14">
        <f>H6-H5</f>
        <v>0</v>
      </c>
      <c r="J6" s="9">
        <f>meetcola4!B5</f>
        <v>2.7</v>
      </c>
      <c r="K6" s="9">
        <f aca="true" t="shared" si="5" ref="K6:L46">J6-J5</f>
        <v>0.10000000000000009</v>
      </c>
      <c r="L6" s="10">
        <f>K6-K5</f>
        <v>0.10000000000000009</v>
      </c>
    </row>
    <row r="7" spans="1:12" ht="12.75">
      <c r="A7" s="5">
        <f t="shared" si="0"/>
        <v>4</v>
      </c>
      <c r="B7" s="5">
        <f t="shared" si="1"/>
        <v>1.5</v>
      </c>
      <c r="C7" s="6">
        <f t="shared" si="2"/>
        <v>0.07500000000000001</v>
      </c>
      <c r="D7" s="9">
        <f>meetcola2!B6</f>
        <v>3.1</v>
      </c>
      <c r="E7" s="9">
        <f t="shared" si="3"/>
        <v>0.10000000000000009</v>
      </c>
      <c r="F7" s="10">
        <f t="shared" si="3"/>
        <v>0.10000000000000009</v>
      </c>
      <c r="G7" s="13">
        <v>3</v>
      </c>
      <c r="H7" s="13">
        <f t="shared" si="4"/>
        <v>0</v>
      </c>
      <c r="I7" s="14">
        <f t="shared" si="4"/>
        <v>-0.10000000000000009</v>
      </c>
      <c r="J7" s="9">
        <f>meetcola4!B6</f>
        <v>2.8</v>
      </c>
      <c r="K7" s="9">
        <f t="shared" si="5"/>
        <v>0.09999999999999964</v>
      </c>
      <c r="L7" s="10">
        <f t="shared" si="5"/>
        <v>-4.440892098500626E-16</v>
      </c>
    </row>
    <row r="8" spans="1:12" ht="12.75">
      <c r="A8" s="5">
        <f t="shared" si="0"/>
        <v>5</v>
      </c>
      <c r="B8" s="5">
        <f t="shared" si="1"/>
        <v>2</v>
      </c>
      <c r="C8" s="6">
        <f t="shared" si="2"/>
        <v>0.1</v>
      </c>
      <c r="D8" s="9">
        <f>meetcola2!B7</f>
        <v>3.3</v>
      </c>
      <c r="E8" s="9">
        <f t="shared" si="3"/>
        <v>0.19999999999999973</v>
      </c>
      <c r="F8" s="10">
        <f t="shared" si="3"/>
        <v>0.09999999999999964</v>
      </c>
      <c r="G8" s="13">
        <v>3.1</v>
      </c>
      <c r="H8" s="13">
        <f t="shared" si="4"/>
        <v>0.10000000000000009</v>
      </c>
      <c r="I8" s="14">
        <f t="shared" si="4"/>
        <v>0.10000000000000009</v>
      </c>
      <c r="J8" s="9">
        <f>meetcola4!B7</f>
        <v>2.8</v>
      </c>
      <c r="K8" s="9">
        <f t="shared" si="5"/>
        <v>0</v>
      </c>
      <c r="L8" s="10">
        <f t="shared" si="5"/>
        <v>-0.09999999999999964</v>
      </c>
    </row>
    <row r="9" spans="1:12" ht="12.75">
      <c r="A9" s="5">
        <f t="shared" si="0"/>
        <v>6</v>
      </c>
      <c r="B9" s="5">
        <f t="shared" si="1"/>
        <v>2.5</v>
      </c>
      <c r="C9" s="6">
        <f t="shared" si="2"/>
        <v>0.125</v>
      </c>
      <c r="D9" s="9">
        <f>meetcola2!B8</f>
        <v>3.4</v>
      </c>
      <c r="E9" s="9">
        <f t="shared" si="3"/>
        <v>0.10000000000000009</v>
      </c>
      <c r="F9" s="10">
        <f t="shared" si="3"/>
        <v>-0.09999999999999964</v>
      </c>
      <c r="G9" s="13">
        <v>3.3</v>
      </c>
      <c r="H9" s="13">
        <f t="shared" si="4"/>
        <v>0.19999999999999973</v>
      </c>
      <c r="I9" s="14">
        <f t="shared" si="4"/>
        <v>0.09999999999999964</v>
      </c>
      <c r="J9" s="9">
        <f>meetcola4!B8</f>
        <v>2.9</v>
      </c>
      <c r="K9" s="9">
        <f t="shared" si="5"/>
        <v>0.10000000000000009</v>
      </c>
      <c r="L9" s="10">
        <f t="shared" si="5"/>
        <v>0.10000000000000009</v>
      </c>
    </row>
    <row r="10" spans="1:12" ht="12.75">
      <c r="A10" s="5">
        <f t="shared" si="0"/>
        <v>7</v>
      </c>
      <c r="B10" s="5">
        <f t="shared" si="1"/>
        <v>3</v>
      </c>
      <c r="C10" s="6">
        <f t="shared" si="2"/>
        <v>0.15000000000000002</v>
      </c>
      <c r="D10" s="9">
        <f>meetcola2!B9</f>
        <v>3.6</v>
      </c>
      <c r="E10" s="9">
        <f t="shared" si="3"/>
        <v>0.20000000000000018</v>
      </c>
      <c r="F10" s="10">
        <f t="shared" si="3"/>
        <v>0.10000000000000009</v>
      </c>
      <c r="G10" s="13">
        <v>3.4</v>
      </c>
      <c r="H10" s="13">
        <f t="shared" si="4"/>
        <v>0.10000000000000009</v>
      </c>
      <c r="I10" s="14">
        <f t="shared" si="4"/>
        <v>-0.09999999999999964</v>
      </c>
      <c r="J10" s="9">
        <f>meetcola4!B9</f>
        <v>3</v>
      </c>
      <c r="K10" s="9">
        <f t="shared" si="5"/>
        <v>0.10000000000000009</v>
      </c>
      <c r="L10" s="10">
        <f t="shared" si="5"/>
        <v>0</v>
      </c>
    </row>
    <row r="11" spans="1:12" ht="12.75">
      <c r="A11" s="5">
        <f t="shared" si="0"/>
        <v>8</v>
      </c>
      <c r="B11" s="5">
        <f t="shared" si="1"/>
        <v>3.5</v>
      </c>
      <c r="C11" s="6">
        <f t="shared" si="2"/>
        <v>0.17500000000000002</v>
      </c>
      <c r="D11" s="9">
        <f>meetcola2!B10</f>
        <v>3.9</v>
      </c>
      <c r="E11" s="9">
        <f t="shared" si="3"/>
        <v>0.2999999999999998</v>
      </c>
      <c r="F11" s="10">
        <f t="shared" si="3"/>
        <v>0.09999999999999964</v>
      </c>
      <c r="G11" s="13">
        <v>3.6</v>
      </c>
      <c r="H11" s="13">
        <f t="shared" si="4"/>
        <v>0.20000000000000018</v>
      </c>
      <c r="I11" s="14">
        <f t="shared" si="4"/>
        <v>0.10000000000000009</v>
      </c>
      <c r="J11" s="9">
        <f>meetcola4!B10</f>
        <v>3.3</v>
      </c>
      <c r="K11" s="9">
        <f t="shared" si="5"/>
        <v>0.2999999999999998</v>
      </c>
      <c r="L11" s="10">
        <f t="shared" si="5"/>
        <v>0.19999999999999973</v>
      </c>
    </row>
    <row r="12" spans="1:12" ht="12.75">
      <c r="A12" s="5">
        <f t="shared" si="0"/>
        <v>9</v>
      </c>
      <c r="B12" s="5">
        <f t="shared" si="1"/>
        <v>4</v>
      </c>
      <c r="C12" s="6">
        <f t="shared" si="2"/>
        <v>0.2</v>
      </c>
      <c r="D12" s="9">
        <f>meetcola2!B11</f>
        <v>4.2</v>
      </c>
      <c r="E12" s="9">
        <f t="shared" si="3"/>
        <v>0.30000000000000027</v>
      </c>
      <c r="F12" s="10">
        <f t="shared" si="3"/>
        <v>4.440892098500626E-16</v>
      </c>
      <c r="G12" s="13">
        <v>3.8</v>
      </c>
      <c r="H12" s="13">
        <f t="shared" si="4"/>
        <v>0.19999999999999973</v>
      </c>
      <c r="I12" s="14">
        <f t="shared" si="4"/>
        <v>-4.440892098500626E-16</v>
      </c>
      <c r="J12" s="9">
        <f>meetcola4!B11</f>
        <v>3.6</v>
      </c>
      <c r="K12" s="9">
        <f t="shared" si="5"/>
        <v>0.30000000000000027</v>
      </c>
      <c r="L12" s="10">
        <f t="shared" si="5"/>
        <v>4.440892098500626E-16</v>
      </c>
    </row>
    <row r="13" spans="1:12" ht="12.75">
      <c r="A13" s="5">
        <f t="shared" si="0"/>
        <v>10</v>
      </c>
      <c r="B13" s="5">
        <f t="shared" si="1"/>
        <v>4.5</v>
      </c>
      <c r="C13" s="6">
        <f t="shared" si="2"/>
        <v>0.225</v>
      </c>
      <c r="D13" s="9">
        <f>meetcola2!B12</f>
        <v>4.7</v>
      </c>
      <c r="E13" s="9">
        <f t="shared" si="3"/>
        <v>0.5</v>
      </c>
      <c r="F13" s="10">
        <f t="shared" si="3"/>
        <v>0.19999999999999973</v>
      </c>
      <c r="G13" s="13">
        <v>4</v>
      </c>
      <c r="H13" s="13">
        <f t="shared" si="4"/>
        <v>0.20000000000000018</v>
      </c>
      <c r="I13" s="14">
        <f t="shared" si="4"/>
        <v>4.440892098500626E-16</v>
      </c>
      <c r="J13" s="9">
        <f>meetcola4!B12</f>
        <v>5.2</v>
      </c>
      <c r="K13" s="9">
        <f t="shared" si="5"/>
        <v>1.6</v>
      </c>
      <c r="L13" s="10">
        <f t="shared" si="5"/>
        <v>1.2999999999999998</v>
      </c>
    </row>
    <row r="14" spans="1:12" ht="12.75">
      <c r="A14" s="5">
        <f t="shared" si="0"/>
        <v>11</v>
      </c>
      <c r="B14" s="5">
        <f t="shared" si="1"/>
        <v>5</v>
      </c>
      <c r="C14" s="6">
        <f t="shared" si="2"/>
        <v>0.25</v>
      </c>
      <c r="D14" s="9">
        <f>meetcola2!B13</f>
        <v>5.2</v>
      </c>
      <c r="E14" s="9">
        <f t="shared" si="3"/>
        <v>0.5</v>
      </c>
      <c r="F14" s="10">
        <f t="shared" si="3"/>
        <v>0</v>
      </c>
      <c r="G14" s="13">
        <v>4.2</v>
      </c>
      <c r="H14" s="13">
        <f t="shared" si="4"/>
        <v>0.20000000000000018</v>
      </c>
      <c r="I14" s="14">
        <f t="shared" si="4"/>
        <v>0</v>
      </c>
      <c r="J14" s="9">
        <f>meetcola4!B13</f>
        <v>6</v>
      </c>
      <c r="K14" s="9">
        <f t="shared" si="5"/>
        <v>0.7999999999999998</v>
      </c>
      <c r="L14" s="10">
        <f t="shared" si="5"/>
        <v>-0.8000000000000003</v>
      </c>
    </row>
    <row r="15" spans="1:12" ht="12.75">
      <c r="A15" s="5">
        <f t="shared" si="0"/>
        <v>12</v>
      </c>
      <c r="B15" s="5">
        <f t="shared" si="1"/>
        <v>5.5</v>
      </c>
      <c r="C15" s="6">
        <f t="shared" si="2"/>
        <v>0.275</v>
      </c>
      <c r="D15" s="9">
        <f>meetcola2!B14</f>
        <v>5.8</v>
      </c>
      <c r="E15" s="9">
        <f t="shared" si="3"/>
        <v>0.5999999999999996</v>
      </c>
      <c r="F15" s="10">
        <f t="shared" si="3"/>
        <v>0.09999999999999964</v>
      </c>
      <c r="G15" s="13">
        <v>4.5</v>
      </c>
      <c r="H15" s="13">
        <f t="shared" si="4"/>
        <v>0.2999999999999998</v>
      </c>
      <c r="I15" s="14">
        <f t="shared" si="4"/>
        <v>0.09999999999999964</v>
      </c>
      <c r="J15" s="9">
        <f>meetcola4!B14</f>
        <v>6.3</v>
      </c>
      <c r="K15" s="9">
        <f t="shared" si="5"/>
        <v>0.2999999999999998</v>
      </c>
      <c r="L15" s="10">
        <f t="shared" si="5"/>
        <v>-0.5</v>
      </c>
    </row>
    <row r="16" spans="1:12" ht="12.75">
      <c r="A16" s="5">
        <f t="shared" si="0"/>
        <v>13</v>
      </c>
      <c r="B16" s="5">
        <f t="shared" si="1"/>
        <v>6</v>
      </c>
      <c r="C16" s="6">
        <f t="shared" si="2"/>
        <v>0.30000000000000004</v>
      </c>
      <c r="D16" s="9">
        <f>meetcola2!B15</f>
        <v>6.1</v>
      </c>
      <c r="E16" s="9">
        <f t="shared" si="3"/>
        <v>0.2999999999999998</v>
      </c>
      <c r="F16" s="10">
        <f t="shared" si="3"/>
        <v>-0.2999999999999998</v>
      </c>
      <c r="G16" s="13">
        <v>4.6</v>
      </c>
      <c r="H16" s="13">
        <f t="shared" si="4"/>
        <v>0.09999999999999964</v>
      </c>
      <c r="I16" s="14">
        <f t="shared" si="4"/>
        <v>-0.20000000000000018</v>
      </c>
      <c r="J16" s="9">
        <f>meetcola4!B15</f>
        <v>6.6</v>
      </c>
      <c r="K16" s="9">
        <f t="shared" si="5"/>
        <v>0.2999999999999998</v>
      </c>
      <c r="L16" s="10">
        <f t="shared" si="5"/>
        <v>0</v>
      </c>
    </row>
    <row r="17" spans="1:12" ht="12.75">
      <c r="A17" s="5">
        <f t="shared" si="0"/>
        <v>14</v>
      </c>
      <c r="B17" s="5">
        <f t="shared" si="1"/>
        <v>6.5</v>
      </c>
      <c r="C17" s="6">
        <f t="shared" si="2"/>
        <v>0.325</v>
      </c>
      <c r="D17" s="9">
        <f>meetcola2!B16</f>
        <v>6.3</v>
      </c>
      <c r="E17" s="9">
        <f t="shared" si="3"/>
        <v>0.20000000000000018</v>
      </c>
      <c r="F17" s="10">
        <f t="shared" si="3"/>
        <v>-0.09999999999999964</v>
      </c>
      <c r="G17" s="13">
        <v>4.8</v>
      </c>
      <c r="H17" s="13">
        <f t="shared" si="4"/>
        <v>0.20000000000000018</v>
      </c>
      <c r="I17" s="14">
        <f t="shared" si="4"/>
        <v>0.10000000000000053</v>
      </c>
      <c r="J17" s="9">
        <f>meetcola4!B16</f>
        <v>6.7</v>
      </c>
      <c r="K17" s="9">
        <f t="shared" si="5"/>
        <v>0.10000000000000053</v>
      </c>
      <c r="L17" s="10">
        <f t="shared" si="5"/>
        <v>-0.1999999999999993</v>
      </c>
    </row>
    <row r="18" spans="1:12" ht="12.75">
      <c r="A18" s="5">
        <f t="shared" si="0"/>
        <v>15</v>
      </c>
      <c r="B18" s="5">
        <f t="shared" si="1"/>
        <v>7</v>
      </c>
      <c r="C18" s="6">
        <f t="shared" si="2"/>
        <v>0.35000000000000003</v>
      </c>
      <c r="D18" s="9">
        <f>meetcola2!B17</f>
        <v>6.5</v>
      </c>
      <c r="E18" s="9">
        <f t="shared" si="3"/>
        <v>0.20000000000000018</v>
      </c>
      <c r="F18" s="10">
        <f t="shared" si="3"/>
        <v>0</v>
      </c>
      <c r="G18" s="13">
        <v>4.9</v>
      </c>
      <c r="H18" s="13">
        <f t="shared" si="4"/>
        <v>0.10000000000000053</v>
      </c>
      <c r="I18" s="14">
        <f t="shared" si="4"/>
        <v>-0.09999999999999964</v>
      </c>
      <c r="J18" s="9">
        <f>meetcola4!B17</f>
        <v>6.9</v>
      </c>
      <c r="K18" s="9">
        <f t="shared" si="5"/>
        <v>0.20000000000000018</v>
      </c>
      <c r="L18" s="10">
        <f t="shared" si="5"/>
        <v>0.09999999999999964</v>
      </c>
    </row>
    <row r="19" spans="1:12" ht="12.75">
      <c r="A19" s="5">
        <f t="shared" si="0"/>
        <v>16</v>
      </c>
      <c r="B19" s="5">
        <f t="shared" si="1"/>
        <v>7.5</v>
      </c>
      <c r="C19" s="6">
        <f t="shared" si="2"/>
        <v>0.375</v>
      </c>
      <c r="D19" s="9">
        <f>meetcola2!B18</f>
        <v>6.6</v>
      </c>
      <c r="E19" s="9">
        <f t="shared" si="3"/>
        <v>0.09999999999999964</v>
      </c>
      <c r="F19" s="10">
        <f t="shared" si="3"/>
        <v>-0.10000000000000053</v>
      </c>
      <c r="G19" s="13">
        <v>5.1</v>
      </c>
      <c r="H19" s="13">
        <f t="shared" si="4"/>
        <v>0.1999999999999993</v>
      </c>
      <c r="I19" s="14">
        <f t="shared" si="4"/>
        <v>0.09999999999999876</v>
      </c>
      <c r="J19" s="9">
        <f>meetcola4!B18</f>
        <v>7</v>
      </c>
      <c r="K19" s="9">
        <f t="shared" si="5"/>
        <v>0.09999999999999964</v>
      </c>
      <c r="L19" s="10">
        <f t="shared" si="5"/>
        <v>-0.10000000000000053</v>
      </c>
    </row>
    <row r="20" spans="1:12" ht="12.75">
      <c r="A20" s="5">
        <f t="shared" si="0"/>
        <v>17</v>
      </c>
      <c r="B20" s="5">
        <f t="shared" si="1"/>
        <v>8</v>
      </c>
      <c r="C20" s="6">
        <f t="shared" si="2"/>
        <v>0.4</v>
      </c>
      <c r="D20" s="9">
        <f>meetcola2!B19</f>
        <v>6.8</v>
      </c>
      <c r="E20" s="9">
        <f t="shared" si="3"/>
        <v>0.20000000000000018</v>
      </c>
      <c r="F20" s="10">
        <f t="shared" si="3"/>
        <v>0.10000000000000053</v>
      </c>
      <c r="G20" s="13">
        <v>5.1</v>
      </c>
      <c r="H20" s="13">
        <f t="shared" si="4"/>
        <v>0</v>
      </c>
      <c r="I20" s="14">
        <f t="shared" si="4"/>
        <v>-0.1999999999999993</v>
      </c>
      <c r="J20" s="9">
        <f>meetcola4!B19</f>
        <v>7.1</v>
      </c>
      <c r="K20" s="9">
        <f t="shared" si="5"/>
        <v>0.09999999999999964</v>
      </c>
      <c r="L20" s="10">
        <f t="shared" si="5"/>
        <v>0</v>
      </c>
    </row>
    <row r="21" spans="1:12" ht="12.75">
      <c r="A21" s="5">
        <f t="shared" si="0"/>
        <v>18</v>
      </c>
      <c r="B21" s="5">
        <f t="shared" si="1"/>
        <v>8.5</v>
      </c>
      <c r="C21" s="6">
        <f t="shared" si="2"/>
        <v>0.42500000000000004</v>
      </c>
      <c r="D21" s="9">
        <f>meetcola2!B20</f>
        <v>6.9</v>
      </c>
      <c r="E21" s="9">
        <f t="shared" si="3"/>
        <v>0.10000000000000053</v>
      </c>
      <c r="F21" s="10">
        <f t="shared" si="3"/>
        <v>-0.09999999999999964</v>
      </c>
      <c r="G21" s="13">
        <v>5.2</v>
      </c>
      <c r="H21" s="13">
        <f t="shared" si="4"/>
        <v>0.10000000000000053</v>
      </c>
      <c r="I21" s="14">
        <f t="shared" si="4"/>
        <v>0.10000000000000053</v>
      </c>
      <c r="J21" s="9">
        <f>meetcola4!B20</f>
        <v>7.3</v>
      </c>
      <c r="K21" s="9">
        <f t="shared" si="5"/>
        <v>0.20000000000000018</v>
      </c>
      <c r="L21" s="10">
        <f t="shared" si="5"/>
        <v>0.10000000000000053</v>
      </c>
    </row>
    <row r="22" spans="1:12" ht="12.75">
      <c r="A22" s="5">
        <f t="shared" si="0"/>
        <v>19</v>
      </c>
      <c r="B22" s="5">
        <f t="shared" si="1"/>
        <v>9</v>
      </c>
      <c r="C22" s="6">
        <f t="shared" si="2"/>
        <v>0.45</v>
      </c>
      <c r="D22" s="9">
        <f>meetcola2!B21</f>
        <v>7.1</v>
      </c>
      <c r="E22" s="9">
        <f t="shared" si="3"/>
        <v>0.1999999999999993</v>
      </c>
      <c r="F22" s="10">
        <f t="shared" si="3"/>
        <v>0.09999999999999876</v>
      </c>
      <c r="G22" s="13">
        <v>5.3</v>
      </c>
      <c r="H22" s="13">
        <f t="shared" si="4"/>
        <v>0.09999999999999964</v>
      </c>
      <c r="I22" s="14">
        <f t="shared" si="4"/>
        <v>-8.881784197001252E-16</v>
      </c>
      <c r="J22" s="9">
        <f>meetcola4!B21</f>
        <v>7.5</v>
      </c>
      <c r="K22" s="9">
        <f t="shared" si="5"/>
        <v>0.20000000000000018</v>
      </c>
      <c r="L22" s="10">
        <f t="shared" si="5"/>
        <v>0</v>
      </c>
    </row>
    <row r="23" spans="1:12" ht="12.75">
      <c r="A23" s="5">
        <f t="shared" si="0"/>
        <v>20</v>
      </c>
      <c r="B23" s="5">
        <f t="shared" si="1"/>
        <v>9.5</v>
      </c>
      <c r="C23" s="6">
        <f t="shared" si="2"/>
        <v>0.47500000000000003</v>
      </c>
      <c r="D23" s="9">
        <f>meetcola2!B22</f>
        <v>7.2</v>
      </c>
      <c r="E23" s="9">
        <f t="shared" si="3"/>
        <v>0.10000000000000053</v>
      </c>
      <c r="F23" s="10">
        <f t="shared" si="3"/>
        <v>-0.09999999999999876</v>
      </c>
      <c r="G23" s="13">
        <v>5.4</v>
      </c>
      <c r="H23" s="13">
        <f t="shared" si="4"/>
        <v>0.10000000000000053</v>
      </c>
      <c r="I23" s="14">
        <f t="shared" si="4"/>
        <v>8.881784197001252E-16</v>
      </c>
      <c r="J23" s="9">
        <f>meetcola4!B22</f>
        <v>7.7</v>
      </c>
      <c r="K23" s="9">
        <f t="shared" si="5"/>
        <v>0.20000000000000018</v>
      </c>
      <c r="L23" s="10">
        <f t="shared" si="5"/>
        <v>0</v>
      </c>
    </row>
    <row r="24" spans="1:12" ht="12.75">
      <c r="A24" s="5">
        <f t="shared" si="0"/>
        <v>21</v>
      </c>
      <c r="B24" s="5">
        <f t="shared" si="1"/>
        <v>10</v>
      </c>
      <c r="C24" s="6">
        <f t="shared" si="2"/>
        <v>0.5</v>
      </c>
      <c r="D24" s="9">
        <f>meetcola2!B23</f>
        <v>7.3</v>
      </c>
      <c r="E24" s="9">
        <f t="shared" si="3"/>
        <v>0.09999999999999964</v>
      </c>
      <c r="F24" s="127">
        <f t="shared" si="3"/>
        <v>-8.881784197001252E-16</v>
      </c>
      <c r="G24" s="13">
        <v>5.4</v>
      </c>
      <c r="H24" s="13">
        <f t="shared" si="4"/>
        <v>0</v>
      </c>
      <c r="I24" s="14">
        <f t="shared" si="4"/>
        <v>-0.10000000000000053</v>
      </c>
      <c r="J24" s="9">
        <f>meetcola4!B23</f>
        <v>8</v>
      </c>
      <c r="K24" s="9">
        <f t="shared" si="5"/>
        <v>0.2999999999999998</v>
      </c>
      <c r="L24" s="10">
        <f t="shared" si="5"/>
        <v>0.09999999999999964</v>
      </c>
    </row>
    <row r="25" spans="1:12" ht="12.75">
      <c r="A25" s="5">
        <f t="shared" si="0"/>
        <v>22</v>
      </c>
      <c r="B25" s="5">
        <f t="shared" si="1"/>
        <v>10.5</v>
      </c>
      <c r="C25" s="6">
        <f t="shared" si="2"/>
        <v>0.525</v>
      </c>
      <c r="D25" s="9">
        <f>meetcola2!B24</f>
        <v>7.5</v>
      </c>
      <c r="E25" s="9">
        <f t="shared" si="3"/>
        <v>0.20000000000000018</v>
      </c>
      <c r="F25" s="10">
        <f t="shared" si="3"/>
        <v>0.10000000000000053</v>
      </c>
      <c r="G25" s="13">
        <v>5.5</v>
      </c>
      <c r="H25" s="13">
        <f t="shared" si="4"/>
        <v>0.09999999999999964</v>
      </c>
      <c r="I25" s="14">
        <f t="shared" si="4"/>
        <v>0.09999999999999964</v>
      </c>
      <c r="J25" s="9">
        <f>meetcola4!B24</f>
        <v>8.5</v>
      </c>
      <c r="K25" s="9">
        <f t="shared" si="5"/>
        <v>0.5</v>
      </c>
      <c r="L25" s="10">
        <f t="shared" si="5"/>
        <v>0.20000000000000018</v>
      </c>
    </row>
    <row r="26" spans="1:12" ht="12.75">
      <c r="A26" s="5">
        <f t="shared" si="0"/>
        <v>23</v>
      </c>
      <c r="B26" s="5">
        <f t="shared" si="1"/>
        <v>11</v>
      </c>
      <c r="C26" s="6">
        <f t="shared" si="2"/>
        <v>0.55</v>
      </c>
      <c r="D26" s="9">
        <f>meetcola2!B25</f>
        <v>7.7</v>
      </c>
      <c r="E26" s="9">
        <f t="shared" si="3"/>
        <v>0.20000000000000018</v>
      </c>
      <c r="F26" s="10">
        <f t="shared" si="3"/>
        <v>0</v>
      </c>
      <c r="G26" s="13">
        <v>5.5</v>
      </c>
      <c r="H26" s="13">
        <f t="shared" si="4"/>
        <v>0</v>
      </c>
      <c r="I26" s="14">
        <f t="shared" si="4"/>
        <v>-0.09999999999999964</v>
      </c>
      <c r="J26" s="9">
        <f>meetcola4!B25</f>
        <v>9.1</v>
      </c>
      <c r="K26" s="9">
        <f t="shared" si="5"/>
        <v>0.5999999999999996</v>
      </c>
      <c r="L26" s="10">
        <f t="shared" si="5"/>
        <v>0.09999999999999964</v>
      </c>
    </row>
    <row r="27" spans="1:12" ht="12.75">
      <c r="A27" s="5">
        <f t="shared" si="0"/>
        <v>24</v>
      </c>
      <c r="B27" s="5">
        <f t="shared" si="1"/>
        <v>11.5</v>
      </c>
      <c r="C27" s="6">
        <f t="shared" si="2"/>
        <v>0.5750000000000001</v>
      </c>
      <c r="D27" s="9">
        <f>meetcola2!B26</f>
        <v>7.9</v>
      </c>
      <c r="E27" s="9">
        <f t="shared" si="3"/>
        <v>0.20000000000000018</v>
      </c>
      <c r="F27" s="10">
        <f t="shared" si="3"/>
        <v>0</v>
      </c>
      <c r="G27" s="13">
        <v>5.6</v>
      </c>
      <c r="H27" s="13">
        <f t="shared" si="4"/>
        <v>0.09999999999999964</v>
      </c>
      <c r="I27" s="14">
        <f t="shared" si="4"/>
        <v>0.09999999999999964</v>
      </c>
      <c r="J27" s="9">
        <f>meetcola4!B26</f>
        <v>9.6</v>
      </c>
      <c r="K27" s="9">
        <f t="shared" si="5"/>
        <v>0.5</v>
      </c>
      <c r="L27" s="10">
        <f t="shared" si="5"/>
        <v>-0.09999999999999964</v>
      </c>
    </row>
    <row r="28" spans="1:12" ht="12.75">
      <c r="A28" s="5">
        <f t="shared" si="0"/>
        <v>25</v>
      </c>
      <c r="B28" s="5">
        <f t="shared" si="1"/>
        <v>12</v>
      </c>
      <c r="C28" s="6">
        <f t="shared" si="2"/>
        <v>0.6000000000000001</v>
      </c>
      <c r="D28" s="9">
        <f>meetcola2!B27</f>
        <v>8.3</v>
      </c>
      <c r="E28" s="9">
        <f t="shared" si="3"/>
        <v>0.40000000000000036</v>
      </c>
      <c r="F28" s="10">
        <f t="shared" si="3"/>
        <v>0.20000000000000018</v>
      </c>
      <c r="G28" s="13">
        <v>5.7</v>
      </c>
      <c r="H28" s="13">
        <f t="shared" si="4"/>
        <v>0.10000000000000053</v>
      </c>
      <c r="I28" s="14">
        <f t="shared" si="4"/>
        <v>8.881784197001252E-16</v>
      </c>
      <c r="J28" s="9">
        <f>meetcola4!B27</f>
        <v>10</v>
      </c>
      <c r="K28" s="9">
        <f t="shared" si="5"/>
        <v>0.40000000000000036</v>
      </c>
      <c r="L28" s="10">
        <f t="shared" si="5"/>
        <v>-0.09999999999999964</v>
      </c>
    </row>
    <row r="29" spans="1:12" ht="12.75">
      <c r="A29" s="5">
        <f t="shared" si="0"/>
        <v>26</v>
      </c>
      <c r="B29" s="5">
        <f t="shared" si="1"/>
        <v>12.5</v>
      </c>
      <c r="C29" s="6">
        <f t="shared" si="2"/>
        <v>0.625</v>
      </c>
      <c r="D29" s="9">
        <f>meetcola2!B28</f>
        <v>8.8</v>
      </c>
      <c r="E29" s="9">
        <f t="shared" si="3"/>
        <v>0.5</v>
      </c>
      <c r="F29" s="10">
        <f t="shared" si="3"/>
        <v>0.09999999999999964</v>
      </c>
      <c r="G29" s="13">
        <v>5.7</v>
      </c>
      <c r="H29" s="13">
        <f t="shared" si="4"/>
        <v>0</v>
      </c>
      <c r="I29" s="14">
        <f t="shared" si="4"/>
        <v>-0.10000000000000053</v>
      </c>
      <c r="J29" s="9">
        <f>meetcola4!B28</f>
        <v>10.4</v>
      </c>
      <c r="K29" s="9">
        <f t="shared" si="5"/>
        <v>0.40000000000000036</v>
      </c>
      <c r="L29" s="10">
        <f t="shared" si="5"/>
        <v>0</v>
      </c>
    </row>
    <row r="30" spans="1:12" ht="12.75">
      <c r="A30" s="5">
        <f t="shared" si="0"/>
        <v>27</v>
      </c>
      <c r="B30" s="5">
        <f t="shared" si="1"/>
        <v>13</v>
      </c>
      <c r="C30" s="6">
        <f t="shared" si="2"/>
        <v>0.65</v>
      </c>
      <c r="D30" s="9">
        <f>meetcola2!B29</f>
        <v>9.1</v>
      </c>
      <c r="E30" s="9">
        <f t="shared" si="3"/>
        <v>0.29999999999999893</v>
      </c>
      <c r="F30" s="10">
        <f t="shared" si="3"/>
        <v>-0.20000000000000107</v>
      </c>
      <c r="G30" s="13">
        <v>5.7</v>
      </c>
      <c r="H30" s="13">
        <f t="shared" si="4"/>
        <v>0</v>
      </c>
      <c r="I30" s="14">
        <f t="shared" si="4"/>
        <v>0</v>
      </c>
      <c r="J30" s="9">
        <f>meetcola4!B29</f>
        <v>10.6</v>
      </c>
      <c r="K30" s="9">
        <f t="shared" si="5"/>
        <v>0.1999999999999993</v>
      </c>
      <c r="L30" s="10">
        <f t="shared" si="5"/>
        <v>-0.20000000000000107</v>
      </c>
    </row>
    <row r="31" spans="1:12" ht="12.75">
      <c r="A31" s="5">
        <f t="shared" si="0"/>
        <v>28</v>
      </c>
      <c r="B31" s="5">
        <f t="shared" si="1"/>
        <v>13.5</v>
      </c>
      <c r="C31" s="6">
        <f t="shared" si="2"/>
        <v>0.675</v>
      </c>
      <c r="D31" s="9">
        <f>meetcola2!B30</f>
        <v>9.4</v>
      </c>
      <c r="E31" s="9">
        <f t="shared" si="3"/>
        <v>0.3000000000000007</v>
      </c>
      <c r="F31" s="128">
        <f t="shared" si="3"/>
        <v>1.7763568394002505E-15</v>
      </c>
      <c r="G31" s="13">
        <v>5.7</v>
      </c>
      <c r="H31" s="13">
        <f t="shared" si="4"/>
        <v>0</v>
      </c>
      <c r="I31" s="14">
        <f t="shared" si="4"/>
        <v>0</v>
      </c>
      <c r="J31" s="9">
        <f>meetcola4!B30</f>
        <v>10.8</v>
      </c>
      <c r="K31" s="9">
        <f t="shared" si="5"/>
        <v>0.20000000000000107</v>
      </c>
      <c r="L31" s="10">
        <f t="shared" si="5"/>
        <v>1.7763568394002505E-15</v>
      </c>
    </row>
    <row r="32" spans="1:12" ht="12.75">
      <c r="A32" s="5">
        <f t="shared" si="0"/>
        <v>29</v>
      </c>
      <c r="B32" s="5">
        <f t="shared" si="1"/>
        <v>14</v>
      </c>
      <c r="C32" s="6">
        <f t="shared" si="2"/>
        <v>0.7000000000000001</v>
      </c>
      <c r="D32" s="9">
        <f>meetcola2!B31</f>
        <v>9.8</v>
      </c>
      <c r="E32" s="9">
        <f t="shared" si="3"/>
        <v>0.40000000000000036</v>
      </c>
      <c r="F32" s="10">
        <f t="shared" si="3"/>
        <v>0.09999999999999964</v>
      </c>
      <c r="G32" s="13">
        <v>5.8</v>
      </c>
      <c r="H32" s="13">
        <f t="shared" si="4"/>
        <v>0.09999999999999964</v>
      </c>
      <c r="I32" s="14">
        <f t="shared" si="4"/>
        <v>0.09999999999999964</v>
      </c>
      <c r="J32" s="9">
        <f>meetcola4!B31</f>
        <v>10.9</v>
      </c>
      <c r="K32" s="9">
        <f t="shared" si="5"/>
        <v>0.09999999999999964</v>
      </c>
      <c r="L32" s="10">
        <f t="shared" si="5"/>
        <v>-0.10000000000000142</v>
      </c>
    </row>
    <row r="33" spans="1:12" ht="12.75">
      <c r="A33" s="5">
        <f t="shared" si="0"/>
        <v>30</v>
      </c>
      <c r="B33" s="5">
        <f t="shared" si="1"/>
        <v>14.5</v>
      </c>
      <c r="C33" s="6">
        <f t="shared" si="2"/>
        <v>0.7250000000000001</v>
      </c>
      <c r="D33" s="9">
        <f>meetcola2!B32</f>
        <v>10.1</v>
      </c>
      <c r="E33" s="9">
        <f t="shared" si="3"/>
        <v>0.29999999999999893</v>
      </c>
      <c r="F33" s="10">
        <f t="shared" si="3"/>
        <v>-0.10000000000000142</v>
      </c>
      <c r="G33" s="13">
        <v>5.8</v>
      </c>
      <c r="H33" s="13">
        <f t="shared" si="4"/>
        <v>0</v>
      </c>
      <c r="I33" s="14">
        <f t="shared" si="4"/>
        <v>-0.09999999999999964</v>
      </c>
      <c r="J33" s="9">
        <f>meetcola4!B32</f>
        <v>11</v>
      </c>
      <c r="K33" s="9">
        <f t="shared" si="5"/>
        <v>0.09999999999999964</v>
      </c>
      <c r="L33" s="10">
        <f t="shared" si="5"/>
        <v>0</v>
      </c>
    </row>
    <row r="34" spans="1:12" ht="12.75">
      <c r="A34" s="5">
        <f t="shared" si="0"/>
        <v>31</v>
      </c>
      <c r="B34" s="5">
        <f t="shared" si="1"/>
        <v>15</v>
      </c>
      <c r="C34" s="6">
        <f t="shared" si="2"/>
        <v>0.75</v>
      </c>
      <c r="D34" s="9">
        <f>meetcola2!B33</f>
        <v>10.4</v>
      </c>
      <c r="E34" s="9">
        <f t="shared" si="3"/>
        <v>0.3000000000000007</v>
      </c>
      <c r="F34" s="127">
        <f t="shared" si="3"/>
        <v>1.7763568394002505E-15</v>
      </c>
      <c r="G34" s="13">
        <v>5.9</v>
      </c>
      <c r="H34" s="13">
        <f t="shared" si="4"/>
        <v>0.10000000000000053</v>
      </c>
      <c r="I34" s="14">
        <f t="shared" si="4"/>
        <v>0.10000000000000053</v>
      </c>
      <c r="J34" s="9">
        <f>meetcola4!B33</f>
        <v>11.1</v>
      </c>
      <c r="K34" s="9">
        <f t="shared" si="5"/>
        <v>0.09999999999999964</v>
      </c>
      <c r="L34" s="10">
        <f t="shared" si="5"/>
        <v>0</v>
      </c>
    </row>
    <row r="35" spans="1:12" ht="12.75">
      <c r="A35" s="5">
        <f t="shared" si="0"/>
        <v>32</v>
      </c>
      <c r="B35" s="5">
        <f t="shared" si="1"/>
        <v>15.5</v>
      </c>
      <c r="C35" s="6">
        <f t="shared" si="2"/>
        <v>0.775</v>
      </c>
      <c r="D35" s="9">
        <f>meetcola2!B34</f>
        <v>10.6</v>
      </c>
      <c r="E35" s="9">
        <f t="shared" si="3"/>
        <v>0.1999999999999993</v>
      </c>
      <c r="F35" s="10">
        <f t="shared" si="3"/>
        <v>-0.10000000000000142</v>
      </c>
      <c r="G35" s="13">
        <v>5.9</v>
      </c>
      <c r="H35" s="13">
        <f t="shared" si="4"/>
        <v>0</v>
      </c>
      <c r="I35" s="14">
        <f t="shared" si="4"/>
        <v>-0.10000000000000053</v>
      </c>
      <c r="J35" s="9">
        <f>meetcola4!B34</f>
        <v>11.2</v>
      </c>
      <c r="K35" s="9">
        <f t="shared" si="5"/>
        <v>0.09999999999999964</v>
      </c>
      <c r="L35" s="10">
        <f t="shared" si="5"/>
        <v>0</v>
      </c>
    </row>
    <row r="36" spans="1:12" ht="12.75">
      <c r="A36" s="5">
        <f t="shared" si="0"/>
        <v>33</v>
      </c>
      <c r="B36" s="5">
        <f t="shared" si="1"/>
        <v>16</v>
      </c>
      <c r="C36" s="6">
        <f t="shared" si="2"/>
        <v>0.8</v>
      </c>
      <c r="D36" s="9">
        <f>meetcola2!B35</f>
        <v>10.7</v>
      </c>
      <c r="E36" s="9">
        <f t="shared" si="3"/>
        <v>0.09999999999999964</v>
      </c>
      <c r="F36" s="10">
        <f t="shared" si="3"/>
        <v>-0.09999999999999964</v>
      </c>
      <c r="G36" s="13">
        <v>6</v>
      </c>
      <c r="H36" s="13">
        <f t="shared" si="4"/>
        <v>0.09999999999999964</v>
      </c>
      <c r="I36" s="14">
        <f t="shared" si="4"/>
        <v>0.09999999999999964</v>
      </c>
      <c r="J36" s="9">
        <f>meetcola4!B35</f>
        <v>11.2</v>
      </c>
      <c r="K36" s="9">
        <f t="shared" si="5"/>
        <v>0</v>
      </c>
      <c r="L36" s="10">
        <f t="shared" si="5"/>
        <v>-0.09999999999999964</v>
      </c>
    </row>
    <row r="37" spans="1:12" ht="12.75">
      <c r="A37" s="5">
        <f t="shared" si="0"/>
        <v>34</v>
      </c>
      <c r="B37" s="5">
        <f t="shared" si="1"/>
        <v>16.5</v>
      </c>
      <c r="C37" s="6">
        <f t="shared" si="2"/>
        <v>0.8250000000000001</v>
      </c>
      <c r="D37" s="9">
        <f>meetcola2!B36</f>
        <v>10.9</v>
      </c>
      <c r="E37" s="9">
        <f t="shared" si="3"/>
        <v>0.20000000000000107</v>
      </c>
      <c r="F37" s="10">
        <f t="shared" si="3"/>
        <v>0.10000000000000142</v>
      </c>
      <c r="G37" s="13">
        <v>6</v>
      </c>
      <c r="H37" s="13">
        <f t="shared" si="4"/>
        <v>0</v>
      </c>
      <c r="I37" s="14">
        <f t="shared" si="4"/>
        <v>-0.09999999999999964</v>
      </c>
      <c r="J37" s="9">
        <f>meetcola4!B36</f>
        <v>11.3</v>
      </c>
      <c r="K37" s="9">
        <f t="shared" si="5"/>
        <v>0.10000000000000142</v>
      </c>
      <c r="L37" s="10">
        <f t="shared" si="5"/>
        <v>0.10000000000000142</v>
      </c>
    </row>
    <row r="38" spans="1:12" ht="12.75">
      <c r="A38" s="5">
        <f t="shared" si="0"/>
        <v>35</v>
      </c>
      <c r="B38" s="5">
        <f t="shared" si="1"/>
        <v>17</v>
      </c>
      <c r="C38" s="6">
        <f t="shared" si="2"/>
        <v>0.8500000000000001</v>
      </c>
      <c r="D38" s="9">
        <f>meetcola2!B37</f>
        <v>10.9</v>
      </c>
      <c r="E38" s="9">
        <f t="shared" si="3"/>
        <v>0</v>
      </c>
      <c r="F38" s="10">
        <f t="shared" si="3"/>
        <v>-0.20000000000000107</v>
      </c>
      <c r="G38" s="13">
        <v>6</v>
      </c>
      <c r="H38" s="13">
        <f t="shared" si="4"/>
        <v>0</v>
      </c>
      <c r="I38" s="14">
        <f t="shared" si="4"/>
        <v>0</v>
      </c>
      <c r="J38" s="9">
        <f>meetcola4!B37</f>
        <v>11.3</v>
      </c>
      <c r="K38" s="9">
        <f t="shared" si="5"/>
        <v>0</v>
      </c>
      <c r="L38" s="10">
        <f t="shared" si="5"/>
        <v>-0.10000000000000142</v>
      </c>
    </row>
    <row r="39" spans="1:12" ht="12.75">
      <c r="A39" s="5">
        <f t="shared" si="0"/>
        <v>36</v>
      </c>
      <c r="B39" s="5">
        <f t="shared" si="1"/>
        <v>17.5</v>
      </c>
      <c r="C39" s="6">
        <f t="shared" si="2"/>
        <v>0.875</v>
      </c>
      <c r="D39" s="9">
        <f>meetcola2!B38</f>
        <v>11</v>
      </c>
      <c r="E39" s="9">
        <f t="shared" si="3"/>
        <v>0.09999999999999964</v>
      </c>
      <c r="F39" s="10">
        <f t="shared" si="3"/>
        <v>0.09999999999999964</v>
      </c>
      <c r="G39" s="13">
        <v>6.1</v>
      </c>
      <c r="H39" s="13">
        <f t="shared" si="4"/>
        <v>0.09999999999999964</v>
      </c>
      <c r="I39" s="14">
        <f t="shared" si="4"/>
        <v>0.09999999999999964</v>
      </c>
      <c r="J39" s="9">
        <f>meetcola4!B38</f>
        <v>11.4</v>
      </c>
      <c r="K39" s="9">
        <f t="shared" si="5"/>
        <v>0.09999999999999964</v>
      </c>
      <c r="L39" s="10">
        <f t="shared" si="5"/>
        <v>0.09999999999999964</v>
      </c>
    </row>
    <row r="40" spans="1:12" ht="12.75">
      <c r="A40" s="5">
        <f t="shared" si="0"/>
        <v>37</v>
      </c>
      <c r="B40" s="5">
        <f t="shared" si="1"/>
        <v>18</v>
      </c>
      <c r="C40" s="6">
        <f t="shared" si="2"/>
        <v>0.9</v>
      </c>
      <c r="D40" s="9">
        <f>meetcola2!B39</f>
        <v>11.1</v>
      </c>
      <c r="E40" s="9">
        <f t="shared" si="3"/>
        <v>0.09999999999999964</v>
      </c>
      <c r="F40" s="10">
        <f t="shared" si="3"/>
        <v>0</v>
      </c>
      <c r="G40" s="13">
        <v>6.1</v>
      </c>
      <c r="H40" s="13">
        <f t="shared" si="4"/>
        <v>0</v>
      </c>
      <c r="I40" s="14">
        <f t="shared" si="4"/>
        <v>-0.09999999999999964</v>
      </c>
      <c r="J40" s="9">
        <f>meetcola4!B39</f>
        <v>11.4</v>
      </c>
      <c r="K40" s="9">
        <f t="shared" si="5"/>
        <v>0</v>
      </c>
      <c r="L40" s="10">
        <f t="shared" si="5"/>
        <v>-0.09999999999999964</v>
      </c>
    </row>
    <row r="41" spans="1:12" ht="12.75">
      <c r="A41" s="5">
        <f t="shared" si="0"/>
        <v>38</v>
      </c>
      <c r="B41" s="5">
        <f t="shared" si="1"/>
        <v>18.5</v>
      </c>
      <c r="C41" s="6">
        <f t="shared" si="2"/>
        <v>0.925</v>
      </c>
      <c r="D41" s="9">
        <f>meetcola2!B40</f>
        <v>11.2</v>
      </c>
      <c r="E41" s="9">
        <f t="shared" si="3"/>
        <v>0.09999999999999964</v>
      </c>
      <c r="F41" s="10">
        <f t="shared" si="3"/>
        <v>0</v>
      </c>
      <c r="G41" s="13">
        <v>6.1</v>
      </c>
      <c r="H41" s="13">
        <f t="shared" si="4"/>
        <v>0</v>
      </c>
      <c r="I41" s="14">
        <f t="shared" si="4"/>
        <v>0</v>
      </c>
      <c r="J41" s="9">
        <f>meetcola4!B40</f>
        <v>11.5</v>
      </c>
      <c r="K41" s="9">
        <f t="shared" si="5"/>
        <v>0.09999999999999964</v>
      </c>
      <c r="L41" s="10">
        <f t="shared" si="5"/>
        <v>0.09999999999999964</v>
      </c>
    </row>
    <row r="42" spans="1:12" ht="12.75">
      <c r="A42" s="5">
        <f t="shared" si="0"/>
        <v>39</v>
      </c>
      <c r="B42" s="5">
        <f t="shared" si="1"/>
        <v>19</v>
      </c>
      <c r="C42" s="6">
        <f t="shared" si="2"/>
        <v>0.9500000000000001</v>
      </c>
      <c r="D42" s="9">
        <f>meetcola2!B41</f>
        <v>11.2</v>
      </c>
      <c r="E42" s="9">
        <f t="shared" si="3"/>
        <v>0</v>
      </c>
      <c r="F42" s="10">
        <f t="shared" si="3"/>
        <v>-0.09999999999999964</v>
      </c>
      <c r="G42" s="13">
        <v>6.1</v>
      </c>
      <c r="H42" s="13">
        <f t="shared" si="4"/>
        <v>0</v>
      </c>
      <c r="I42" s="14">
        <f t="shared" si="4"/>
        <v>0</v>
      </c>
      <c r="J42" s="9">
        <f>meetcola4!B41</f>
        <v>11.5</v>
      </c>
      <c r="K42" s="9">
        <f t="shared" si="5"/>
        <v>0</v>
      </c>
      <c r="L42" s="10">
        <f t="shared" si="5"/>
        <v>-0.09999999999999964</v>
      </c>
    </row>
    <row r="43" spans="1:12" ht="12.75">
      <c r="A43" s="5">
        <f t="shared" si="0"/>
        <v>40</v>
      </c>
      <c r="B43" s="5">
        <f t="shared" si="1"/>
        <v>19.5</v>
      </c>
      <c r="C43" s="6">
        <f t="shared" si="2"/>
        <v>0.9750000000000001</v>
      </c>
      <c r="D43" s="9">
        <f>meetcola2!B42</f>
        <v>11.2</v>
      </c>
      <c r="E43" s="9">
        <f t="shared" si="3"/>
        <v>0</v>
      </c>
      <c r="F43" s="10">
        <f t="shared" si="3"/>
        <v>0</v>
      </c>
      <c r="G43" s="13">
        <v>6.2</v>
      </c>
      <c r="H43" s="13">
        <f t="shared" si="4"/>
        <v>0.10000000000000053</v>
      </c>
      <c r="I43" s="14">
        <f t="shared" si="4"/>
        <v>0.10000000000000053</v>
      </c>
      <c r="J43" s="9">
        <f>meetcola4!B42</f>
        <v>11.5</v>
      </c>
      <c r="K43" s="9">
        <f t="shared" si="5"/>
        <v>0</v>
      </c>
      <c r="L43" s="10">
        <f t="shared" si="5"/>
        <v>0</v>
      </c>
    </row>
    <row r="44" spans="1:12" ht="12.75">
      <c r="A44" s="5">
        <f t="shared" si="0"/>
        <v>41</v>
      </c>
      <c r="B44" s="5">
        <f t="shared" si="1"/>
        <v>20</v>
      </c>
      <c r="C44" s="6">
        <f t="shared" si="2"/>
        <v>1</v>
      </c>
      <c r="D44" s="9">
        <f>meetcola2!B43</f>
        <v>11.3</v>
      </c>
      <c r="E44" s="9">
        <f t="shared" si="3"/>
        <v>0.10000000000000142</v>
      </c>
      <c r="F44" s="10">
        <f t="shared" si="3"/>
        <v>0.10000000000000142</v>
      </c>
      <c r="G44" s="13">
        <v>6.3</v>
      </c>
      <c r="H44" s="13">
        <f t="shared" si="4"/>
        <v>0.09999999999999964</v>
      </c>
      <c r="I44" s="14">
        <f t="shared" si="4"/>
        <v>-8.881784197001252E-16</v>
      </c>
      <c r="J44" s="9">
        <f>meetcola4!B43</f>
        <v>11.5</v>
      </c>
      <c r="K44" s="9">
        <f t="shared" si="5"/>
        <v>0</v>
      </c>
      <c r="L44" s="10">
        <f t="shared" si="5"/>
        <v>0</v>
      </c>
    </row>
    <row r="45" spans="1:12" ht="12.75">
      <c r="A45" s="5">
        <f t="shared" si="0"/>
        <v>42</v>
      </c>
      <c r="B45" s="5">
        <f t="shared" si="1"/>
        <v>20.5</v>
      </c>
      <c r="C45" s="6">
        <f t="shared" si="2"/>
        <v>1.0250000000000001</v>
      </c>
      <c r="D45" s="9"/>
      <c r="E45" s="9"/>
      <c r="F45" s="10"/>
      <c r="G45" s="13">
        <v>6.3</v>
      </c>
      <c r="H45" s="13">
        <f t="shared" si="4"/>
        <v>0</v>
      </c>
      <c r="I45" s="14">
        <f t="shared" si="4"/>
        <v>-0.09999999999999964</v>
      </c>
      <c r="J45" s="9">
        <f>meetcola4!B44</f>
        <v>11.5</v>
      </c>
      <c r="K45" s="9">
        <f t="shared" si="5"/>
        <v>0</v>
      </c>
      <c r="L45" s="10">
        <f t="shared" si="5"/>
        <v>0</v>
      </c>
    </row>
    <row r="46" spans="1:12" ht="12.75">
      <c r="A46" s="5">
        <f t="shared" si="0"/>
        <v>43</v>
      </c>
      <c r="B46" s="5">
        <f t="shared" si="1"/>
        <v>21</v>
      </c>
      <c r="C46" s="6">
        <f t="shared" si="2"/>
        <v>1.05</v>
      </c>
      <c r="D46" s="9"/>
      <c r="E46" s="9"/>
      <c r="F46" s="10"/>
      <c r="G46" s="13">
        <v>6.3</v>
      </c>
      <c r="H46" s="13">
        <f t="shared" si="4"/>
        <v>0</v>
      </c>
      <c r="I46" s="14">
        <f t="shared" si="4"/>
        <v>0</v>
      </c>
      <c r="J46" s="9">
        <f>meetcola4!B45</f>
        <v>11.5</v>
      </c>
      <c r="K46" s="9">
        <f t="shared" si="5"/>
        <v>0</v>
      </c>
      <c r="L46" s="10">
        <f t="shared" si="5"/>
        <v>0</v>
      </c>
    </row>
    <row r="47" spans="1:12" ht="12.75">
      <c r="A47" s="5">
        <f t="shared" si="0"/>
        <v>44</v>
      </c>
      <c r="B47" s="5">
        <f t="shared" si="1"/>
        <v>21.5</v>
      </c>
      <c r="C47" s="6">
        <f t="shared" si="2"/>
        <v>1.075</v>
      </c>
      <c r="D47" s="9"/>
      <c r="E47" s="9"/>
      <c r="F47" s="10"/>
      <c r="G47" s="13">
        <v>6.3</v>
      </c>
      <c r="H47" s="13">
        <f t="shared" si="4"/>
        <v>0</v>
      </c>
      <c r="I47" s="14">
        <f t="shared" si="4"/>
        <v>0</v>
      </c>
      <c r="J47" s="9"/>
      <c r="K47" s="9"/>
      <c r="L47" s="10"/>
    </row>
    <row r="48" spans="1:12" ht="12.75">
      <c r="A48" s="5">
        <f t="shared" si="0"/>
        <v>45</v>
      </c>
      <c r="B48" s="5">
        <f t="shared" si="1"/>
        <v>22</v>
      </c>
      <c r="C48" s="6">
        <f t="shared" si="2"/>
        <v>1.1</v>
      </c>
      <c r="D48" s="9"/>
      <c r="E48" s="9"/>
      <c r="F48" s="10"/>
      <c r="G48" s="13">
        <v>6.4</v>
      </c>
      <c r="H48" s="13">
        <f t="shared" si="4"/>
        <v>0.10000000000000053</v>
      </c>
      <c r="I48" s="14">
        <f t="shared" si="4"/>
        <v>0.10000000000000053</v>
      </c>
      <c r="J48" s="9"/>
      <c r="K48" s="9"/>
      <c r="L48" s="10"/>
    </row>
    <row r="49" spans="1:12" ht="12.75">
      <c r="A49" s="5">
        <f t="shared" si="0"/>
        <v>46</v>
      </c>
      <c r="B49" s="5">
        <f t="shared" si="1"/>
        <v>22.5</v>
      </c>
      <c r="C49" s="6">
        <f t="shared" si="2"/>
        <v>1.125</v>
      </c>
      <c r="D49" s="9"/>
      <c r="E49" s="9"/>
      <c r="F49" s="10"/>
      <c r="G49" s="13">
        <v>6.4</v>
      </c>
      <c r="H49" s="13">
        <f t="shared" si="4"/>
        <v>0</v>
      </c>
      <c r="I49" s="14">
        <f t="shared" si="4"/>
        <v>-0.10000000000000053</v>
      </c>
      <c r="J49" s="9"/>
      <c r="K49" s="9"/>
      <c r="L49" s="10"/>
    </row>
    <row r="50" spans="1:12" ht="12.75">
      <c r="A50" s="5">
        <f t="shared" si="0"/>
        <v>47</v>
      </c>
      <c r="B50" s="5">
        <f t="shared" si="1"/>
        <v>23</v>
      </c>
      <c r="C50" s="6">
        <f t="shared" si="2"/>
        <v>1.1500000000000001</v>
      </c>
      <c r="D50" s="9"/>
      <c r="E50" s="9"/>
      <c r="F50" s="10"/>
      <c r="G50" s="13">
        <v>6.4</v>
      </c>
      <c r="H50" s="13">
        <f t="shared" si="4"/>
        <v>0</v>
      </c>
      <c r="I50" s="14">
        <f t="shared" si="4"/>
        <v>0</v>
      </c>
      <c r="J50" s="9"/>
      <c r="K50" s="9"/>
      <c r="L50" s="10"/>
    </row>
    <row r="51" spans="1:12" ht="12.75">
      <c r="A51" s="5">
        <f t="shared" si="0"/>
        <v>48</v>
      </c>
      <c r="B51" s="5">
        <f t="shared" si="1"/>
        <v>23.5</v>
      </c>
      <c r="C51" s="6">
        <f t="shared" si="2"/>
        <v>1.175</v>
      </c>
      <c r="D51" s="9"/>
      <c r="E51" s="9"/>
      <c r="F51" s="10"/>
      <c r="G51" s="13">
        <v>6.5</v>
      </c>
      <c r="H51" s="13">
        <f t="shared" si="4"/>
        <v>0.09999999999999964</v>
      </c>
      <c r="I51" s="14">
        <f t="shared" si="4"/>
        <v>0.09999999999999964</v>
      </c>
      <c r="J51" s="9"/>
      <c r="K51" s="9"/>
      <c r="L51" s="10"/>
    </row>
    <row r="52" spans="1:12" ht="12.75">
      <c r="A52" s="5">
        <f t="shared" si="0"/>
        <v>49</v>
      </c>
      <c r="B52" s="5">
        <f t="shared" si="1"/>
        <v>24</v>
      </c>
      <c r="C52" s="6">
        <f t="shared" si="2"/>
        <v>1.2000000000000002</v>
      </c>
      <c r="D52" s="9"/>
      <c r="E52" s="9"/>
      <c r="F52" s="10"/>
      <c r="G52" s="13">
        <v>6.5</v>
      </c>
      <c r="H52" s="13">
        <f t="shared" si="4"/>
        <v>0</v>
      </c>
      <c r="I52" s="14">
        <f t="shared" si="4"/>
        <v>-0.09999999999999964</v>
      </c>
      <c r="J52" s="9"/>
      <c r="K52" s="9"/>
      <c r="L52" s="10"/>
    </row>
    <row r="53" spans="1:12" ht="12.75">
      <c r="A53" s="5">
        <f t="shared" si="0"/>
        <v>50</v>
      </c>
      <c r="B53" s="5">
        <f t="shared" si="1"/>
        <v>24.5</v>
      </c>
      <c r="C53" s="6">
        <f t="shared" si="2"/>
        <v>1.225</v>
      </c>
      <c r="D53" s="9"/>
      <c r="E53" s="9"/>
      <c r="F53" s="10"/>
      <c r="G53" s="13">
        <v>6.6</v>
      </c>
      <c r="H53" s="13">
        <f t="shared" si="4"/>
        <v>0.09999999999999964</v>
      </c>
      <c r="I53" s="14">
        <f t="shared" si="4"/>
        <v>0.09999999999999964</v>
      </c>
      <c r="J53" s="9"/>
      <c r="K53" s="9"/>
      <c r="L53" s="10"/>
    </row>
    <row r="54" spans="1:12" ht="12.75">
      <c r="A54" s="5">
        <f t="shared" si="0"/>
        <v>51</v>
      </c>
      <c r="B54" s="5">
        <f t="shared" si="1"/>
        <v>25</v>
      </c>
      <c r="C54" s="6">
        <f t="shared" si="2"/>
        <v>1.25</v>
      </c>
      <c r="D54" s="9"/>
      <c r="E54" s="9"/>
      <c r="F54" s="10"/>
      <c r="G54" s="13">
        <v>6.6</v>
      </c>
      <c r="H54" s="13">
        <f t="shared" si="4"/>
        <v>0</v>
      </c>
      <c r="I54" s="14">
        <f t="shared" si="4"/>
        <v>-0.09999999999999964</v>
      </c>
      <c r="J54" s="9"/>
      <c r="K54" s="9"/>
      <c r="L54" s="10"/>
    </row>
    <row r="55" spans="1:12" ht="12.75">
      <c r="A55" s="5">
        <f t="shared" si="0"/>
        <v>52</v>
      </c>
      <c r="B55" s="5">
        <f t="shared" si="1"/>
        <v>25.5</v>
      </c>
      <c r="C55" s="6">
        <f t="shared" si="2"/>
        <v>1.2750000000000001</v>
      </c>
      <c r="D55" s="9"/>
      <c r="E55" s="9"/>
      <c r="F55" s="10"/>
      <c r="G55" s="13">
        <v>6.6</v>
      </c>
      <c r="H55" s="13">
        <f t="shared" si="4"/>
        <v>0</v>
      </c>
      <c r="I55" s="14">
        <f t="shared" si="4"/>
        <v>0</v>
      </c>
      <c r="J55" s="9"/>
      <c r="K55" s="9"/>
      <c r="L55" s="10"/>
    </row>
    <row r="56" spans="1:12" ht="12.75">
      <c r="A56" s="5">
        <f t="shared" si="0"/>
        <v>53</v>
      </c>
      <c r="B56" s="5">
        <f t="shared" si="1"/>
        <v>26</v>
      </c>
      <c r="C56" s="6">
        <f t="shared" si="2"/>
        <v>1.3</v>
      </c>
      <c r="D56" s="9"/>
      <c r="E56" s="9"/>
      <c r="F56" s="10"/>
      <c r="G56" s="13">
        <v>6.6</v>
      </c>
      <c r="H56" s="13">
        <f t="shared" si="4"/>
        <v>0</v>
      </c>
      <c r="I56" s="14">
        <f t="shared" si="4"/>
        <v>0</v>
      </c>
      <c r="J56" s="9"/>
      <c r="K56" s="9"/>
      <c r="L56" s="10"/>
    </row>
    <row r="57" spans="1:12" ht="12.75">
      <c r="A57" s="5">
        <f t="shared" si="0"/>
        <v>54</v>
      </c>
      <c r="B57" s="5">
        <f t="shared" si="1"/>
        <v>26.5</v>
      </c>
      <c r="C57" s="6">
        <f t="shared" si="2"/>
        <v>1.3250000000000002</v>
      </c>
      <c r="D57" s="9"/>
      <c r="E57" s="9"/>
      <c r="F57" s="10"/>
      <c r="G57" s="13">
        <v>6.7</v>
      </c>
      <c r="H57" s="13">
        <f t="shared" si="4"/>
        <v>0.10000000000000053</v>
      </c>
      <c r="I57" s="14">
        <f t="shared" si="4"/>
        <v>0.10000000000000053</v>
      </c>
      <c r="J57" s="9"/>
      <c r="K57" s="9"/>
      <c r="L57" s="10"/>
    </row>
    <row r="58" spans="1:12" ht="12.75">
      <c r="A58" s="5">
        <f t="shared" si="0"/>
        <v>55</v>
      </c>
      <c r="B58" s="5">
        <f t="shared" si="1"/>
        <v>27</v>
      </c>
      <c r="C58" s="6">
        <f t="shared" si="2"/>
        <v>1.35</v>
      </c>
      <c r="D58" s="9"/>
      <c r="E58" s="9"/>
      <c r="F58" s="10"/>
      <c r="G58" s="13">
        <v>6.7</v>
      </c>
      <c r="H58" s="13">
        <f t="shared" si="4"/>
        <v>0</v>
      </c>
      <c r="I58" s="14">
        <f t="shared" si="4"/>
        <v>-0.10000000000000053</v>
      </c>
      <c r="J58" s="9"/>
      <c r="K58" s="9"/>
      <c r="L58" s="10"/>
    </row>
    <row r="59" spans="1:12" ht="12.75">
      <c r="A59" s="5">
        <f t="shared" si="0"/>
        <v>56</v>
      </c>
      <c r="B59" s="5">
        <f t="shared" si="1"/>
        <v>27.5</v>
      </c>
      <c r="C59" s="6">
        <f t="shared" si="2"/>
        <v>1.375</v>
      </c>
      <c r="D59" s="9"/>
      <c r="E59" s="9"/>
      <c r="F59" s="10"/>
      <c r="G59" s="13">
        <v>6.8</v>
      </c>
      <c r="H59" s="13">
        <f t="shared" si="4"/>
        <v>0.09999999999999964</v>
      </c>
      <c r="I59" s="14">
        <f t="shared" si="4"/>
        <v>0.09999999999999964</v>
      </c>
      <c r="J59" s="9"/>
      <c r="K59" s="9"/>
      <c r="L59" s="10"/>
    </row>
    <row r="60" spans="1:12" ht="12.75">
      <c r="A60" s="5">
        <f t="shared" si="0"/>
        <v>57</v>
      </c>
      <c r="B60" s="5">
        <f t="shared" si="1"/>
        <v>28</v>
      </c>
      <c r="C60" s="6">
        <f t="shared" si="2"/>
        <v>1.4000000000000001</v>
      </c>
      <c r="D60" s="9"/>
      <c r="E60" s="9"/>
      <c r="F60" s="10"/>
      <c r="G60" s="13">
        <v>6.9</v>
      </c>
      <c r="H60" s="13">
        <f t="shared" si="4"/>
        <v>0.10000000000000053</v>
      </c>
      <c r="I60" s="14">
        <f t="shared" si="4"/>
        <v>8.881784197001252E-16</v>
      </c>
      <c r="J60" s="9"/>
      <c r="K60" s="9"/>
      <c r="L60" s="10"/>
    </row>
    <row r="61" spans="1:12" ht="12.75">
      <c r="A61" s="5">
        <f t="shared" si="0"/>
        <v>58</v>
      </c>
      <c r="B61" s="5">
        <f t="shared" si="1"/>
        <v>28.5</v>
      </c>
      <c r="C61" s="6">
        <f t="shared" si="2"/>
        <v>1.425</v>
      </c>
      <c r="D61" s="9"/>
      <c r="E61" s="9"/>
      <c r="F61" s="10"/>
      <c r="G61" s="13">
        <v>6.9</v>
      </c>
      <c r="H61" s="13">
        <f t="shared" si="4"/>
        <v>0</v>
      </c>
      <c r="I61" s="14">
        <f t="shared" si="4"/>
        <v>-0.10000000000000053</v>
      </c>
      <c r="J61" s="9"/>
      <c r="K61" s="9"/>
      <c r="L61" s="10"/>
    </row>
    <row r="62" spans="1:12" ht="12.75">
      <c r="A62" s="5">
        <f t="shared" si="0"/>
        <v>59</v>
      </c>
      <c r="B62" s="5">
        <f t="shared" si="1"/>
        <v>29</v>
      </c>
      <c r="C62" s="6">
        <f t="shared" si="2"/>
        <v>1.4500000000000002</v>
      </c>
      <c r="D62" s="9"/>
      <c r="E62" s="9"/>
      <c r="F62" s="10"/>
      <c r="G62" s="13">
        <v>6.9</v>
      </c>
      <c r="H62" s="13">
        <f t="shared" si="4"/>
        <v>0</v>
      </c>
      <c r="I62" s="14">
        <f t="shared" si="4"/>
        <v>0</v>
      </c>
      <c r="J62" s="9"/>
      <c r="K62" s="9"/>
      <c r="L62" s="10"/>
    </row>
    <row r="63" spans="1:12" ht="12.75">
      <c r="A63" s="5">
        <f t="shared" si="0"/>
        <v>60</v>
      </c>
      <c r="B63" s="5">
        <f t="shared" si="1"/>
        <v>29.5</v>
      </c>
      <c r="C63" s="6">
        <f t="shared" si="2"/>
        <v>1.475</v>
      </c>
      <c r="D63" s="9"/>
      <c r="E63" s="9"/>
      <c r="F63" s="10"/>
      <c r="G63" s="13">
        <v>7</v>
      </c>
      <c r="H63" s="13">
        <f t="shared" si="4"/>
        <v>0.09999999999999964</v>
      </c>
      <c r="I63" s="14">
        <f t="shared" si="4"/>
        <v>0.09999999999999964</v>
      </c>
      <c r="J63" s="9"/>
      <c r="K63" s="9"/>
      <c r="L63" s="10"/>
    </row>
    <row r="64" spans="1:12" ht="12.75">
      <c r="A64" s="5">
        <f t="shared" si="0"/>
        <v>61</v>
      </c>
      <c r="B64" s="5">
        <f t="shared" si="1"/>
        <v>30</v>
      </c>
      <c r="C64" s="6">
        <f t="shared" si="2"/>
        <v>1.5</v>
      </c>
      <c r="D64" s="9"/>
      <c r="E64" s="9"/>
      <c r="F64" s="10"/>
      <c r="G64" s="13">
        <v>7</v>
      </c>
      <c r="H64" s="13">
        <f t="shared" si="4"/>
        <v>0</v>
      </c>
      <c r="I64" s="14">
        <f t="shared" si="4"/>
        <v>-0.09999999999999964</v>
      </c>
      <c r="J64" s="9"/>
      <c r="K64" s="9"/>
      <c r="L64" s="10"/>
    </row>
    <row r="65" spans="1:12" ht="12.75">
      <c r="A65" s="5">
        <f t="shared" si="0"/>
        <v>62</v>
      </c>
      <c r="B65" s="5">
        <f t="shared" si="1"/>
        <v>30.5</v>
      </c>
      <c r="C65" s="6">
        <f t="shared" si="2"/>
        <v>1.5250000000000001</v>
      </c>
      <c r="D65" s="9"/>
      <c r="E65" s="9"/>
      <c r="F65" s="10"/>
      <c r="G65" s="13">
        <v>7</v>
      </c>
      <c r="H65" s="13">
        <f t="shared" si="4"/>
        <v>0</v>
      </c>
      <c r="I65" s="14">
        <f t="shared" si="4"/>
        <v>0</v>
      </c>
      <c r="J65" s="9"/>
      <c r="K65" s="9"/>
      <c r="L65" s="10"/>
    </row>
    <row r="66" spans="1:12" ht="12.75">
      <c r="A66" s="5">
        <f t="shared" si="0"/>
        <v>63</v>
      </c>
      <c r="B66" s="5">
        <f t="shared" si="1"/>
        <v>31</v>
      </c>
      <c r="C66" s="6">
        <f t="shared" si="2"/>
        <v>1.55</v>
      </c>
      <c r="D66" s="9"/>
      <c r="E66" s="9"/>
      <c r="F66" s="10"/>
      <c r="G66" s="13">
        <v>7.1</v>
      </c>
      <c r="H66" s="13">
        <f t="shared" si="4"/>
        <v>0.09999999999999964</v>
      </c>
      <c r="I66" s="14">
        <f t="shared" si="4"/>
        <v>0.09999999999999964</v>
      </c>
      <c r="J66" s="9"/>
      <c r="K66" s="9"/>
      <c r="L66" s="10"/>
    </row>
    <row r="67" spans="1:12" ht="12.75">
      <c r="A67" s="5">
        <f t="shared" si="0"/>
        <v>64</v>
      </c>
      <c r="B67" s="5">
        <f t="shared" si="1"/>
        <v>31.5</v>
      </c>
      <c r="C67" s="6">
        <f t="shared" si="2"/>
        <v>1.5750000000000002</v>
      </c>
      <c r="D67" s="9"/>
      <c r="E67" s="9"/>
      <c r="F67" s="10"/>
      <c r="G67" s="13">
        <v>7.2</v>
      </c>
      <c r="H67" s="13">
        <f t="shared" si="4"/>
        <v>0.10000000000000053</v>
      </c>
      <c r="I67" s="14">
        <f t="shared" si="4"/>
        <v>8.881784197001252E-16</v>
      </c>
      <c r="J67" s="9"/>
      <c r="K67" s="9"/>
      <c r="L67" s="10"/>
    </row>
    <row r="68" spans="1:12" ht="12.75">
      <c r="A68" s="5">
        <f t="shared" si="0"/>
        <v>65</v>
      </c>
      <c r="B68" s="5">
        <f t="shared" si="1"/>
        <v>32</v>
      </c>
      <c r="C68" s="6">
        <f t="shared" si="2"/>
        <v>1.6</v>
      </c>
      <c r="D68" s="9"/>
      <c r="E68" s="9"/>
      <c r="F68" s="10"/>
      <c r="G68" s="13">
        <v>7.2</v>
      </c>
      <c r="H68" s="13">
        <f t="shared" si="4"/>
        <v>0</v>
      </c>
      <c r="I68" s="14">
        <f t="shared" si="4"/>
        <v>-0.10000000000000053</v>
      </c>
      <c r="J68" s="9"/>
      <c r="K68" s="9"/>
      <c r="L68" s="10"/>
    </row>
    <row r="69" spans="1:12" ht="12.75">
      <c r="A69" s="5">
        <f t="shared" si="0"/>
        <v>66</v>
      </c>
      <c r="B69" s="5">
        <f t="shared" si="1"/>
        <v>32.5</v>
      </c>
      <c r="C69" s="6">
        <f t="shared" si="2"/>
        <v>1.625</v>
      </c>
      <c r="D69" s="9"/>
      <c r="E69" s="9"/>
      <c r="F69" s="10"/>
      <c r="G69" s="13">
        <v>7.2</v>
      </c>
      <c r="H69" s="13">
        <f t="shared" si="4"/>
        <v>0</v>
      </c>
      <c r="I69" s="14">
        <f t="shared" si="4"/>
        <v>0</v>
      </c>
      <c r="J69" s="9"/>
      <c r="K69" s="9"/>
      <c r="L69" s="10"/>
    </row>
    <row r="70" spans="1:12" ht="12.75">
      <c r="A70" s="5">
        <f aca="true" t="shared" si="6" ref="A70:A112">A69+1</f>
        <v>67</v>
      </c>
      <c r="B70" s="5">
        <f aca="true" t="shared" si="7" ref="B70:B112">0.5+B69</f>
        <v>33</v>
      </c>
      <c r="C70" s="6">
        <f aca="true" t="shared" si="8" ref="C70:C112">B70*0.05</f>
        <v>1.6500000000000001</v>
      </c>
      <c r="D70" s="9"/>
      <c r="E70" s="9"/>
      <c r="F70" s="10"/>
      <c r="G70" s="13">
        <v>7.3</v>
      </c>
      <c r="H70" s="13">
        <f aca="true" t="shared" si="9" ref="H70:I112">G70-G69</f>
        <v>0.09999999999999964</v>
      </c>
      <c r="I70" s="14">
        <f t="shared" si="9"/>
        <v>0.09999999999999964</v>
      </c>
      <c r="J70" s="9"/>
      <c r="K70" s="9"/>
      <c r="L70" s="10"/>
    </row>
    <row r="71" spans="1:12" ht="12.75">
      <c r="A71" s="5">
        <f t="shared" si="6"/>
        <v>68</v>
      </c>
      <c r="B71" s="5">
        <f t="shared" si="7"/>
        <v>33.5</v>
      </c>
      <c r="C71" s="6">
        <f t="shared" si="8"/>
        <v>1.675</v>
      </c>
      <c r="D71" s="9"/>
      <c r="E71" s="9"/>
      <c r="F71" s="10"/>
      <c r="G71" s="13">
        <v>7.4</v>
      </c>
      <c r="H71" s="13">
        <f t="shared" si="9"/>
        <v>0.10000000000000053</v>
      </c>
      <c r="I71" s="14">
        <f t="shared" si="9"/>
        <v>8.881784197001252E-16</v>
      </c>
      <c r="J71" s="9"/>
      <c r="K71" s="9"/>
      <c r="L71" s="10"/>
    </row>
    <row r="72" spans="1:12" ht="12.75">
      <c r="A72" s="5">
        <f t="shared" si="6"/>
        <v>69</v>
      </c>
      <c r="B72" s="5">
        <f t="shared" si="7"/>
        <v>34</v>
      </c>
      <c r="C72" s="6">
        <f t="shared" si="8"/>
        <v>1.7000000000000002</v>
      </c>
      <c r="D72" s="9"/>
      <c r="E72" s="9"/>
      <c r="F72" s="10"/>
      <c r="G72" s="13">
        <v>7.5</v>
      </c>
      <c r="H72" s="13">
        <f t="shared" si="9"/>
        <v>0.09999999999999964</v>
      </c>
      <c r="I72" s="14">
        <f t="shared" si="9"/>
        <v>-8.881784197001252E-16</v>
      </c>
      <c r="J72" s="9"/>
      <c r="K72" s="9"/>
      <c r="L72" s="10"/>
    </row>
    <row r="73" spans="1:12" ht="12.75">
      <c r="A73" s="5">
        <f t="shared" si="6"/>
        <v>70</v>
      </c>
      <c r="B73" s="5">
        <f t="shared" si="7"/>
        <v>34.5</v>
      </c>
      <c r="C73" s="6">
        <f t="shared" si="8"/>
        <v>1.725</v>
      </c>
      <c r="D73" s="9"/>
      <c r="E73" s="9"/>
      <c r="F73" s="10"/>
      <c r="G73" s="13">
        <v>7.6</v>
      </c>
      <c r="H73" s="13">
        <f t="shared" si="9"/>
        <v>0.09999999999999964</v>
      </c>
      <c r="I73" s="14">
        <f t="shared" si="9"/>
        <v>0</v>
      </c>
      <c r="J73" s="9"/>
      <c r="K73" s="9"/>
      <c r="L73" s="10"/>
    </row>
    <row r="74" spans="1:12" ht="12.75">
      <c r="A74" s="5">
        <f t="shared" si="6"/>
        <v>71</v>
      </c>
      <c r="B74" s="5">
        <f t="shared" si="7"/>
        <v>35</v>
      </c>
      <c r="C74" s="6">
        <f t="shared" si="8"/>
        <v>1.75</v>
      </c>
      <c r="D74" s="9"/>
      <c r="E74" s="9"/>
      <c r="F74" s="10"/>
      <c r="G74" s="13">
        <v>7.6</v>
      </c>
      <c r="H74" s="13">
        <f t="shared" si="9"/>
        <v>0</v>
      </c>
      <c r="I74" s="14">
        <f t="shared" si="9"/>
        <v>-0.09999999999999964</v>
      </c>
      <c r="J74" s="9"/>
      <c r="K74" s="9"/>
      <c r="L74" s="10"/>
    </row>
    <row r="75" spans="1:12" ht="12.75">
      <c r="A75" s="5">
        <f t="shared" si="6"/>
        <v>72</v>
      </c>
      <c r="B75" s="5">
        <f t="shared" si="7"/>
        <v>35.5</v>
      </c>
      <c r="C75" s="6">
        <f t="shared" si="8"/>
        <v>1.7750000000000001</v>
      </c>
      <c r="D75" s="9"/>
      <c r="E75" s="9"/>
      <c r="F75" s="10"/>
      <c r="G75" s="13">
        <v>7.8</v>
      </c>
      <c r="H75" s="13">
        <f t="shared" si="9"/>
        <v>0.20000000000000018</v>
      </c>
      <c r="I75" s="14">
        <f t="shared" si="9"/>
        <v>0.20000000000000018</v>
      </c>
      <c r="J75" s="9"/>
      <c r="K75" s="9"/>
      <c r="L75" s="10"/>
    </row>
    <row r="76" spans="1:12" ht="12.75">
      <c r="A76" s="5">
        <f t="shared" si="6"/>
        <v>73</v>
      </c>
      <c r="B76" s="5">
        <f t="shared" si="7"/>
        <v>36</v>
      </c>
      <c r="C76" s="6">
        <f t="shared" si="8"/>
        <v>1.8</v>
      </c>
      <c r="D76" s="9"/>
      <c r="E76" s="9"/>
      <c r="F76" s="10"/>
      <c r="G76" s="13">
        <v>7.9</v>
      </c>
      <c r="H76" s="13">
        <f t="shared" si="9"/>
        <v>0.10000000000000053</v>
      </c>
      <c r="I76" s="14">
        <f t="shared" si="9"/>
        <v>-0.09999999999999964</v>
      </c>
      <c r="J76" s="9"/>
      <c r="K76" s="9"/>
      <c r="L76" s="10"/>
    </row>
    <row r="77" spans="1:12" ht="12.75">
      <c r="A77" s="5">
        <f t="shared" si="6"/>
        <v>74</v>
      </c>
      <c r="B77" s="5">
        <f t="shared" si="7"/>
        <v>36.5</v>
      </c>
      <c r="C77" s="6">
        <f t="shared" si="8"/>
        <v>1.8250000000000002</v>
      </c>
      <c r="D77" s="9"/>
      <c r="E77" s="9"/>
      <c r="F77" s="10"/>
      <c r="G77" s="13">
        <v>8</v>
      </c>
      <c r="H77" s="13">
        <f t="shared" si="9"/>
        <v>0.09999999999999964</v>
      </c>
      <c r="I77" s="14">
        <f t="shared" si="9"/>
        <v>-8.881784197001252E-16</v>
      </c>
      <c r="J77" s="9"/>
      <c r="K77" s="9"/>
      <c r="L77" s="10"/>
    </row>
    <row r="78" spans="1:12" ht="12.75">
      <c r="A78" s="5">
        <f t="shared" si="6"/>
        <v>75</v>
      </c>
      <c r="B78" s="5">
        <f t="shared" si="7"/>
        <v>37</v>
      </c>
      <c r="C78" s="6">
        <f t="shared" si="8"/>
        <v>1.85</v>
      </c>
      <c r="D78" s="9"/>
      <c r="E78" s="9"/>
      <c r="F78" s="10"/>
      <c r="G78" s="13">
        <v>8.2</v>
      </c>
      <c r="H78" s="13">
        <f t="shared" si="9"/>
        <v>0.1999999999999993</v>
      </c>
      <c r="I78" s="14">
        <f t="shared" si="9"/>
        <v>0.09999999999999964</v>
      </c>
      <c r="J78" s="9"/>
      <c r="K78" s="9"/>
      <c r="L78" s="10"/>
    </row>
    <row r="79" spans="1:12" ht="12.75">
      <c r="A79" s="5">
        <f t="shared" si="6"/>
        <v>76</v>
      </c>
      <c r="B79" s="5">
        <f t="shared" si="7"/>
        <v>37.5</v>
      </c>
      <c r="C79" s="6">
        <f t="shared" si="8"/>
        <v>1.875</v>
      </c>
      <c r="D79" s="9"/>
      <c r="E79" s="9"/>
      <c r="F79" s="10"/>
      <c r="G79" s="13">
        <v>8.4</v>
      </c>
      <c r="H79" s="13">
        <f t="shared" si="9"/>
        <v>0.20000000000000107</v>
      </c>
      <c r="I79" s="14">
        <f t="shared" si="9"/>
        <v>1.7763568394002505E-15</v>
      </c>
      <c r="J79" s="9"/>
      <c r="K79" s="9"/>
      <c r="L79" s="10"/>
    </row>
    <row r="80" spans="1:12" ht="12.75">
      <c r="A80" s="5">
        <f t="shared" si="6"/>
        <v>77</v>
      </c>
      <c r="B80" s="5">
        <f t="shared" si="7"/>
        <v>38</v>
      </c>
      <c r="C80" s="6">
        <f t="shared" si="8"/>
        <v>1.9000000000000001</v>
      </c>
      <c r="D80" s="9"/>
      <c r="E80" s="9"/>
      <c r="F80" s="10"/>
      <c r="G80" s="13">
        <v>8.6</v>
      </c>
      <c r="H80" s="13">
        <f t="shared" si="9"/>
        <v>0.1999999999999993</v>
      </c>
      <c r="I80" s="14">
        <f t="shared" si="9"/>
        <v>-1.7763568394002505E-15</v>
      </c>
      <c r="J80" s="9"/>
      <c r="K80" s="9"/>
      <c r="L80" s="10"/>
    </row>
    <row r="81" spans="1:12" ht="12.75">
      <c r="A81" s="5">
        <f t="shared" si="6"/>
        <v>78</v>
      </c>
      <c r="B81" s="5">
        <f t="shared" si="7"/>
        <v>38.5</v>
      </c>
      <c r="C81" s="6">
        <f t="shared" si="8"/>
        <v>1.925</v>
      </c>
      <c r="D81" s="9"/>
      <c r="E81" s="9"/>
      <c r="F81" s="10"/>
      <c r="G81" s="13">
        <v>8.8</v>
      </c>
      <c r="H81" s="13">
        <f t="shared" si="9"/>
        <v>0.20000000000000107</v>
      </c>
      <c r="I81" s="14">
        <f t="shared" si="9"/>
        <v>1.7763568394002505E-15</v>
      </c>
      <c r="J81" s="9"/>
      <c r="K81" s="9"/>
      <c r="L81" s="10"/>
    </row>
    <row r="82" spans="1:12" ht="12.75">
      <c r="A82" s="5">
        <f t="shared" si="6"/>
        <v>79</v>
      </c>
      <c r="B82" s="5">
        <f t="shared" si="7"/>
        <v>39</v>
      </c>
      <c r="C82" s="6">
        <f t="shared" si="8"/>
        <v>1.9500000000000002</v>
      </c>
      <c r="D82" s="9"/>
      <c r="E82" s="9"/>
      <c r="F82" s="10"/>
      <c r="G82" s="13">
        <v>8.9</v>
      </c>
      <c r="H82" s="13">
        <f t="shared" si="9"/>
        <v>0.09999999999999964</v>
      </c>
      <c r="I82" s="14">
        <f t="shared" si="9"/>
        <v>-0.10000000000000142</v>
      </c>
      <c r="J82" s="9"/>
      <c r="K82" s="9"/>
      <c r="L82" s="10"/>
    </row>
    <row r="83" spans="1:12" ht="12.75">
      <c r="A83" s="5">
        <f t="shared" si="6"/>
        <v>80</v>
      </c>
      <c r="B83" s="5">
        <f t="shared" si="7"/>
        <v>39.5</v>
      </c>
      <c r="C83" s="6">
        <f t="shared" si="8"/>
        <v>1.975</v>
      </c>
      <c r="D83" s="9"/>
      <c r="E83" s="9"/>
      <c r="F83" s="10"/>
      <c r="G83" s="13">
        <v>9</v>
      </c>
      <c r="H83" s="13">
        <f t="shared" si="9"/>
        <v>0.09999999999999964</v>
      </c>
      <c r="I83" s="14">
        <f t="shared" si="9"/>
        <v>0</v>
      </c>
      <c r="J83" s="9"/>
      <c r="K83" s="9"/>
      <c r="L83" s="10"/>
    </row>
    <row r="84" spans="1:12" ht="12.75">
      <c r="A84" s="5">
        <f t="shared" si="6"/>
        <v>81</v>
      </c>
      <c r="B84" s="5">
        <f t="shared" si="7"/>
        <v>40</v>
      </c>
      <c r="C84" s="6">
        <f t="shared" si="8"/>
        <v>2</v>
      </c>
      <c r="D84" s="9"/>
      <c r="E84" s="9"/>
      <c r="F84" s="10"/>
      <c r="G84" s="13">
        <v>9.1</v>
      </c>
      <c r="H84" s="13">
        <f t="shared" si="9"/>
        <v>0.09999999999999964</v>
      </c>
      <c r="I84" s="14">
        <f t="shared" si="9"/>
        <v>0</v>
      </c>
      <c r="J84" s="9"/>
      <c r="K84" s="9"/>
      <c r="L84" s="10"/>
    </row>
    <row r="85" spans="1:12" ht="12.75">
      <c r="A85" s="5">
        <f t="shared" si="6"/>
        <v>82</v>
      </c>
      <c r="B85" s="5">
        <f t="shared" si="7"/>
        <v>40.5</v>
      </c>
      <c r="C85" s="6">
        <f t="shared" si="8"/>
        <v>2.025</v>
      </c>
      <c r="D85" s="9"/>
      <c r="E85" s="9"/>
      <c r="F85" s="10"/>
      <c r="G85" s="13">
        <v>9.1</v>
      </c>
      <c r="H85" s="13">
        <f t="shared" si="9"/>
        <v>0</v>
      </c>
      <c r="I85" s="14">
        <f t="shared" si="9"/>
        <v>-0.09999999999999964</v>
      </c>
      <c r="J85" s="9"/>
      <c r="K85" s="9"/>
      <c r="L85" s="10"/>
    </row>
    <row r="86" spans="1:12" ht="12.75">
      <c r="A86" s="5">
        <f t="shared" si="6"/>
        <v>83</v>
      </c>
      <c r="B86" s="5">
        <f t="shared" si="7"/>
        <v>41</v>
      </c>
      <c r="C86" s="6">
        <f t="shared" si="8"/>
        <v>2.0500000000000003</v>
      </c>
      <c r="D86" s="9"/>
      <c r="E86" s="9"/>
      <c r="F86" s="10"/>
      <c r="G86" s="13">
        <v>9.2</v>
      </c>
      <c r="H86" s="13">
        <f t="shared" si="9"/>
        <v>0.09999999999999964</v>
      </c>
      <c r="I86" s="14">
        <f t="shared" si="9"/>
        <v>0.09999999999999964</v>
      </c>
      <c r="J86" s="9"/>
      <c r="K86" s="9"/>
      <c r="L86" s="10"/>
    </row>
    <row r="87" spans="1:12" ht="12.75">
      <c r="A87" s="5">
        <f t="shared" si="6"/>
        <v>84</v>
      </c>
      <c r="B87" s="5">
        <f t="shared" si="7"/>
        <v>41.5</v>
      </c>
      <c r="C87" s="6">
        <f t="shared" si="8"/>
        <v>2.075</v>
      </c>
      <c r="D87" s="9"/>
      <c r="E87" s="9"/>
      <c r="F87" s="10"/>
      <c r="G87" s="13">
        <v>9.3</v>
      </c>
      <c r="H87" s="13">
        <f t="shared" si="9"/>
        <v>0.10000000000000142</v>
      </c>
      <c r="I87" s="14">
        <f t="shared" si="9"/>
        <v>1.7763568394002505E-15</v>
      </c>
      <c r="J87" s="9"/>
      <c r="K87" s="9"/>
      <c r="L87" s="10"/>
    </row>
    <row r="88" spans="1:12" ht="12.75">
      <c r="A88" s="5">
        <f t="shared" si="6"/>
        <v>85</v>
      </c>
      <c r="B88" s="5">
        <f t="shared" si="7"/>
        <v>42</v>
      </c>
      <c r="C88" s="6">
        <f t="shared" si="8"/>
        <v>2.1</v>
      </c>
      <c r="D88" s="9"/>
      <c r="E88" s="9"/>
      <c r="F88" s="10"/>
      <c r="G88" s="13">
        <v>9.4</v>
      </c>
      <c r="H88" s="13">
        <f t="shared" si="9"/>
        <v>0.09999999999999964</v>
      </c>
      <c r="I88" s="14">
        <f t="shared" si="9"/>
        <v>-1.7763568394002505E-15</v>
      </c>
      <c r="J88" s="9"/>
      <c r="K88" s="9"/>
      <c r="L88" s="10"/>
    </row>
    <row r="89" spans="1:12" ht="12.75">
      <c r="A89" s="5">
        <f t="shared" si="6"/>
        <v>86</v>
      </c>
      <c r="B89" s="5">
        <f t="shared" si="7"/>
        <v>42.5</v>
      </c>
      <c r="C89" s="6">
        <f t="shared" si="8"/>
        <v>2.125</v>
      </c>
      <c r="D89" s="9"/>
      <c r="E89" s="9"/>
      <c r="F89" s="10"/>
      <c r="G89" s="13">
        <v>9.4</v>
      </c>
      <c r="H89" s="13">
        <f t="shared" si="9"/>
        <v>0</v>
      </c>
      <c r="I89" s="14">
        <f t="shared" si="9"/>
        <v>-0.09999999999999964</v>
      </c>
      <c r="J89" s="9"/>
      <c r="K89" s="9"/>
      <c r="L89" s="10"/>
    </row>
    <row r="90" spans="1:12" ht="12.75">
      <c r="A90" s="5">
        <f t="shared" si="6"/>
        <v>87</v>
      </c>
      <c r="B90" s="5">
        <f t="shared" si="7"/>
        <v>43</v>
      </c>
      <c r="C90" s="6">
        <f t="shared" si="8"/>
        <v>2.15</v>
      </c>
      <c r="D90" s="9"/>
      <c r="E90" s="9"/>
      <c r="F90" s="10"/>
      <c r="G90" s="13">
        <v>9.4</v>
      </c>
      <c r="H90" s="13">
        <f t="shared" si="9"/>
        <v>0</v>
      </c>
      <c r="I90" s="14">
        <f t="shared" si="9"/>
        <v>0</v>
      </c>
      <c r="J90" s="9"/>
      <c r="K90" s="9"/>
      <c r="L90" s="10"/>
    </row>
    <row r="91" spans="1:12" ht="12.75">
      <c r="A91" s="5">
        <f t="shared" si="6"/>
        <v>88</v>
      </c>
      <c r="B91" s="5">
        <f t="shared" si="7"/>
        <v>43.5</v>
      </c>
      <c r="C91" s="6">
        <f t="shared" si="8"/>
        <v>2.1750000000000003</v>
      </c>
      <c r="D91" s="9"/>
      <c r="E91" s="9"/>
      <c r="F91" s="10"/>
      <c r="G91" s="13">
        <v>9.5</v>
      </c>
      <c r="H91" s="13">
        <f t="shared" si="9"/>
        <v>0.09999999999999964</v>
      </c>
      <c r="I91" s="14">
        <f t="shared" si="9"/>
        <v>0.09999999999999964</v>
      </c>
      <c r="J91" s="9"/>
      <c r="K91" s="9"/>
      <c r="L91" s="10"/>
    </row>
    <row r="92" spans="1:12" ht="12.75">
      <c r="A92" s="5">
        <f t="shared" si="6"/>
        <v>89</v>
      </c>
      <c r="B92" s="5">
        <f t="shared" si="7"/>
        <v>44</v>
      </c>
      <c r="C92" s="6">
        <f t="shared" si="8"/>
        <v>2.2</v>
      </c>
      <c r="D92" s="9"/>
      <c r="E92" s="9"/>
      <c r="F92" s="10"/>
      <c r="G92" s="13">
        <v>9.6</v>
      </c>
      <c r="H92" s="13">
        <f t="shared" si="9"/>
        <v>0.09999999999999964</v>
      </c>
      <c r="I92" s="14">
        <f t="shared" si="9"/>
        <v>0</v>
      </c>
      <c r="J92" s="9"/>
      <c r="K92" s="9"/>
      <c r="L92" s="10"/>
    </row>
    <row r="93" spans="1:12" ht="12.75">
      <c r="A93" s="5">
        <f t="shared" si="6"/>
        <v>90</v>
      </c>
      <c r="B93" s="5">
        <f t="shared" si="7"/>
        <v>44.5</v>
      </c>
      <c r="C93" s="6">
        <f t="shared" si="8"/>
        <v>2.225</v>
      </c>
      <c r="D93" s="9"/>
      <c r="E93" s="9"/>
      <c r="F93" s="10"/>
      <c r="G93" s="13">
        <v>9.7</v>
      </c>
      <c r="H93" s="13">
        <f t="shared" si="9"/>
        <v>0.09999999999999964</v>
      </c>
      <c r="I93" s="14">
        <f t="shared" si="9"/>
        <v>0</v>
      </c>
      <c r="J93" s="9"/>
      <c r="K93" s="9"/>
      <c r="L93" s="10"/>
    </row>
    <row r="94" spans="1:12" ht="12.75">
      <c r="A94" s="5">
        <f t="shared" si="6"/>
        <v>91</v>
      </c>
      <c r="B94" s="5">
        <f t="shared" si="7"/>
        <v>45</v>
      </c>
      <c r="C94" s="6">
        <f t="shared" si="8"/>
        <v>2.25</v>
      </c>
      <c r="D94" s="9"/>
      <c r="E94" s="9"/>
      <c r="F94" s="10"/>
      <c r="G94" s="13">
        <v>9.7</v>
      </c>
      <c r="H94" s="13">
        <f t="shared" si="9"/>
        <v>0</v>
      </c>
      <c r="I94" s="14">
        <f t="shared" si="9"/>
        <v>-0.09999999999999964</v>
      </c>
      <c r="J94" s="9"/>
      <c r="K94" s="9"/>
      <c r="L94" s="10"/>
    </row>
    <row r="95" spans="1:12" ht="12.75">
      <c r="A95" s="5">
        <f t="shared" si="6"/>
        <v>92</v>
      </c>
      <c r="B95" s="5">
        <f t="shared" si="7"/>
        <v>45.5</v>
      </c>
      <c r="C95" s="6">
        <f t="shared" si="8"/>
        <v>2.275</v>
      </c>
      <c r="D95" s="9"/>
      <c r="E95" s="9"/>
      <c r="F95" s="10"/>
      <c r="G95" s="13">
        <v>9.7</v>
      </c>
      <c r="H95" s="13">
        <f t="shared" si="9"/>
        <v>0</v>
      </c>
      <c r="I95" s="14">
        <f t="shared" si="9"/>
        <v>0</v>
      </c>
      <c r="J95" s="9"/>
      <c r="K95" s="9"/>
      <c r="L95" s="10"/>
    </row>
    <row r="96" spans="1:12" ht="12.75">
      <c r="A96" s="5">
        <f t="shared" si="6"/>
        <v>93</v>
      </c>
      <c r="B96" s="5">
        <f t="shared" si="7"/>
        <v>46</v>
      </c>
      <c r="C96" s="6">
        <f t="shared" si="8"/>
        <v>2.3000000000000003</v>
      </c>
      <c r="D96" s="9"/>
      <c r="E96" s="9"/>
      <c r="F96" s="10"/>
      <c r="G96" s="13">
        <v>9.7</v>
      </c>
      <c r="H96" s="13">
        <f t="shared" si="9"/>
        <v>0</v>
      </c>
      <c r="I96" s="14">
        <f t="shared" si="9"/>
        <v>0</v>
      </c>
      <c r="J96" s="9"/>
      <c r="K96" s="9"/>
      <c r="L96" s="10"/>
    </row>
    <row r="97" spans="1:12" ht="12.75">
      <c r="A97" s="5">
        <f t="shared" si="6"/>
        <v>94</v>
      </c>
      <c r="B97" s="5">
        <f t="shared" si="7"/>
        <v>46.5</v>
      </c>
      <c r="C97" s="6">
        <f t="shared" si="8"/>
        <v>2.325</v>
      </c>
      <c r="D97" s="9"/>
      <c r="E97" s="9"/>
      <c r="F97" s="10"/>
      <c r="G97" s="13">
        <v>9.7</v>
      </c>
      <c r="H97" s="13">
        <f t="shared" si="9"/>
        <v>0</v>
      </c>
      <c r="I97" s="14">
        <f t="shared" si="9"/>
        <v>0</v>
      </c>
      <c r="J97" s="9"/>
      <c r="K97" s="9"/>
      <c r="L97" s="10"/>
    </row>
    <row r="98" spans="1:12" ht="12.75">
      <c r="A98" s="5">
        <f t="shared" si="6"/>
        <v>95</v>
      </c>
      <c r="B98" s="5">
        <f t="shared" si="7"/>
        <v>47</v>
      </c>
      <c r="C98" s="6">
        <f t="shared" si="8"/>
        <v>2.35</v>
      </c>
      <c r="D98" s="9"/>
      <c r="E98" s="9"/>
      <c r="F98" s="10"/>
      <c r="G98" s="13">
        <v>9.8</v>
      </c>
      <c r="H98" s="13">
        <f t="shared" si="9"/>
        <v>0.10000000000000142</v>
      </c>
      <c r="I98" s="14">
        <f t="shared" si="9"/>
        <v>0.10000000000000142</v>
      </c>
      <c r="J98" s="9"/>
      <c r="K98" s="9"/>
      <c r="L98" s="10"/>
    </row>
    <row r="99" spans="1:12" ht="12.75">
      <c r="A99" s="5">
        <f t="shared" si="6"/>
        <v>96</v>
      </c>
      <c r="B99" s="5">
        <f t="shared" si="7"/>
        <v>47.5</v>
      </c>
      <c r="C99" s="6">
        <f t="shared" si="8"/>
        <v>2.375</v>
      </c>
      <c r="D99" s="9"/>
      <c r="E99" s="9"/>
      <c r="F99" s="10"/>
      <c r="G99" s="13">
        <v>9.8</v>
      </c>
      <c r="H99" s="13">
        <f t="shared" si="9"/>
        <v>0</v>
      </c>
      <c r="I99" s="14">
        <f t="shared" si="9"/>
        <v>-0.10000000000000142</v>
      </c>
      <c r="J99" s="9"/>
      <c r="K99" s="9"/>
      <c r="L99" s="10"/>
    </row>
    <row r="100" spans="1:12" ht="12.75">
      <c r="A100" s="5">
        <f t="shared" si="6"/>
        <v>97</v>
      </c>
      <c r="B100" s="5">
        <f t="shared" si="7"/>
        <v>48</v>
      </c>
      <c r="C100" s="6">
        <f t="shared" si="8"/>
        <v>2.4000000000000004</v>
      </c>
      <c r="D100" s="9"/>
      <c r="E100" s="9"/>
      <c r="F100" s="10"/>
      <c r="G100" s="13">
        <v>9.9</v>
      </c>
      <c r="H100" s="13">
        <f t="shared" si="9"/>
        <v>0.09999999999999964</v>
      </c>
      <c r="I100" s="14">
        <f t="shared" si="9"/>
        <v>0.09999999999999964</v>
      </c>
      <c r="J100" s="9"/>
      <c r="K100" s="9"/>
      <c r="L100" s="10"/>
    </row>
    <row r="101" spans="1:12" ht="12.75">
      <c r="A101" s="5">
        <f t="shared" si="6"/>
        <v>98</v>
      </c>
      <c r="B101" s="5">
        <f t="shared" si="7"/>
        <v>48.5</v>
      </c>
      <c r="C101" s="6">
        <f t="shared" si="8"/>
        <v>2.4250000000000003</v>
      </c>
      <c r="D101" s="9"/>
      <c r="E101" s="9"/>
      <c r="F101" s="10"/>
      <c r="G101" s="13">
        <v>9.9</v>
      </c>
      <c r="H101" s="13">
        <f t="shared" si="9"/>
        <v>0</v>
      </c>
      <c r="I101" s="14">
        <f t="shared" si="9"/>
        <v>-0.09999999999999964</v>
      </c>
      <c r="J101" s="9"/>
      <c r="K101" s="9"/>
      <c r="L101" s="10"/>
    </row>
    <row r="102" spans="1:12" ht="12.75">
      <c r="A102" s="5">
        <f t="shared" si="6"/>
        <v>99</v>
      </c>
      <c r="B102" s="5">
        <f t="shared" si="7"/>
        <v>49</v>
      </c>
      <c r="C102" s="6">
        <f t="shared" si="8"/>
        <v>2.45</v>
      </c>
      <c r="D102" s="9"/>
      <c r="E102" s="9"/>
      <c r="F102" s="10"/>
      <c r="G102" s="13">
        <v>10</v>
      </c>
      <c r="H102" s="13">
        <f t="shared" si="9"/>
        <v>0.09999999999999964</v>
      </c>
      <c r="I102" s="14">
        <f t="shared" si="9"/>
        <v>0.09999999999999964</v>
      </c>
      <c r="J102" s="9"/>
      <c r="K102" s="9"/>
      <c r="L102" s="10"/>
    </row>
    <row r="103" spans="1:12" ht="12.75">
      <c r="A103" s="5">
        <f t="shared" si="6"/>
        <v>100</v>
      </c>
      <c r="B103" s="5">
        <f t="shared" si="7"/>
        <v>49.5</v>
      </c>
      <c r="C103" s="6">
        <f t="shared" si="8"/>
        <v>2.475</v>
      </c>
      <c r="D103" s="9"/>
      <c r="E103" s="9"/>
      <c r="F103" s="10"/>
      <c r="G103" s="13">
        <v>10</v>
      </c>
      <c r="H103" s="13">
        <f t="shared" si="9"/>
        <v>0</v>
      </c>
      <c r="I103" s="14">
        <f t="shared" si="9"/>
        <v>-0.09999999999999964</v>
      </c>
      <c r="J103" s="9"/>
      <c r="K103" s="9"/>
      <c r="L103" s="10"/>
    </row>
    <row r="104" spans="1:12" ht="12.75">
      <c r="A104" s="5">
        <f t="shared" si="6"/>
        <v>101</v>
      </c>
      <c r="B104" s="5">
        <f t="shared" si="7"/>
        <v>50</v>
      </c>
      <c r="C104" s="6">
        <f t="shared" si="8"/>
        <v>2.5</v>
      </c>
      <c r="D104" s="9"/>
      <c r="E104" s="9"/>
      <c r="F104" s="10"/>
      <c r="G104" s="13">
        <v>10</v>
      </c>
      <c r="H104" s="13">
        <f t="shared" si="9"/>
        <v>0</v>
      </c>
      <c r="I104" s="14">
        <f t="shared" si="9"/>
        <v>0</v>
      </c>
      <c r="J104" s="9"/>
      <c r="K104" s="9"/>
      <c r="L104" s="10"/>
    </row>
    <row r="105" spans="1:12" ht="12.75">
      <c r="A105" s="5">
        <f t="shared" si="6"/>
        <v>102</v>
      </c>
      <c r="B105" s="5">
        <f t="shared" si="7"/>
        <v>50.5</v>
      </c>
      <c r="C105" s="6">
        <f t="shared" si="8"/>
        <v>2.5250000000000004</v>
      </c>
      <c r="D105" s="9"/>
      <c r="E105" s="9"/>
      <c r="F105" s="10"/>
      <c r="G105" s="13">
        <v>10</v>
      </c>
      <c r="H105" s="13">
        <f t="shared" si="9"/>
        <v>0</v>
      </c>
      <c r="I105" s="14">
        <f t="shared" si="9"/>
        <v>0</v>
      </c>
      <c r="J105" s="9"/>
      <c r="K105" s="9"/>
      <c r="L105" s="10"/>
    </row>
    <row r="106" spans="1:12" ht="12.75">
      <c r="A106" s="5">
        <f t="shared" si="6"/>
        <v>103</v>
      </c>
      <c r="B106" s="5">
        <f t="shared" si="7"/>
        <v>51</v>
      </c>
      <c r="C106" s="6">
        <f t="shared" si="8"/>
        <v>2.5500000000000003</v>
      </c>
      <c r="D106" s="9"/>
      <c r="E106" s="9"/>
      <c r="F106" s="10"/>
      <c r="G106" s="13">
        <v>10</v>
      </c>
      <c r="H106" s="13">
        <f t="shared" si="9"/>
        <v>0</v>
      </c>
      <c r="I106" s="14">
        <f t="shared" si="9"/>
        <v>0</v>
      </c>
      <c r="J106" s="9"/>
      <c r="K106" s="9"/>
      <c r="L106" s="10"/>
    </row>
    <row r="107" spans="1:12" ht="12.75">
      <c r="A107" s="5">
        <f t="shared" si="6"/>
        <v>104</v>
      </c>
      <c r="B107" s="5">
        <f t="shared" si="7"/>
        <v>51.5</v>
      </c>
      <c r="C107" s="6">
        <f t="shared" si="8"/>
        <v>2.575</v>
      </c>
      <c r="D107" s="9"/>
      <c r="E107" s="9"/>
      <c r="F107" s="10"/>
      <c r="G107" s="13">
        <v>10.1</v>
      </c>
      <c r="H107" s="13">
        <f t="shared" si="9"/>
        <v>0.09999999999999964</v>
      </c>
      <c r="I107" s="14">
        <f t="shared" si="9"/>
        <v>0.09999999999999964</v>
      </c>
      <c r="J107" s="9"/>
      <c r="K107" s="9"/>
      <c r="L107" s="10"/>
    </row>
    <row r="108" spans="1:12" ht="12.75">
      <c r="A108" s="5">
        <f t="shared" si="6"/>
        <v>105</v>
      </c>
      <c r="B108" s="5">
        <f t="shared" si="7"/>
        <v>52</v>
      </c>
      <c r="C108" s="6">
        <f t="shared" si="8"/>
        <v>2.6</v>
      </c>
      <c r="D108" s="9"/>
      <c r="E108" s="9"/>
      <c r="F108" s="10"/>
      <c r="G108" s="13">
        <v>10.1</v>
      </c>
      <c r="H108" s="13">
        <f t="shared" si="9"/>
        <v>0</v>
      </c>
      <c r="I108" s="14">
        <f t="shared" si="9"/>
        <v>-0.09999999999999964</v>
      </c>
      <c r="J108" s="9"/>
      <c r="K108" s="9"/>
      <c r="L108" s="10"/>
    </row>
    <row r="109" spans="1:12" ht="12.75">
      <c r="A109" s="5">
        <f t="shared" si="6"/>
        <v>106</v>
      </c>
      <c r="B109" s="5">
        <f t="shared" si="7"/>
        <v>52.5</v>
      </c>
      <c r="C109" s="6">
        <f t="shared" si="8"/>
        <v>2.625</v>
      </c>
      <c r="D109" s="9"/>
      <c r="E109" s="9"/>
      <c r="F109" s="10"/>
      <c r="G109" s="13">
        <v>10.1</v>
      </c>
      <c r="H109" s="13">
        <f t="shared" si="9"/>
        <v>0</v>
      </c>
      <c r="I109" s="14">
        <f t="shared" si="9"/>
        <v>0</v>
      </c>
      <c r="J109" s="9"/>
      <c r="K109" s="9"/>
      <c r="L109" s="10"/>
    </row>
    <row r="110" spans="1:12" ht="12.75">
      <c r="A110" s="5">
        <f t="shared" si="6"/>
        <v>107</v>
      </c>
      <c r="B110" s="5">
        <f t="shared" si="7"/>
        <v>53</v>
      </c>
      <c r="C110" s="6">
        <f t="shared" si="8"/>
        <v>2.6500000000000004</v>
      </c>
      <c r="D110" s="9"/>
      <c r="E110" s="9"/>
      <c r="F110" s="10"/>
      <c r="G110" s="13">
        <v>10.2</v>
      </c>
      <c r="H110" s="13">
        <f t="shared" si="9"/>
        <v>0.09999999999999964</v>
      </c>
      <c r="I110" s="14">
        <f t="shared" si="9"/>
        <v>0.09999999999999964</v>
      </c>
      <c r="J110" s="9"/>
      <c r="K110" s="9"/>
      <c r="L110" s="10"/>
    </row>
    <row r="111" spans="1:12" ht="12.75">
      <c r="A111" s="5">
        <f t="shared" si="6"/>
        <v>108</v>
      </c>
      <c r="B111" s="5">
        <f t="shared" si="7"/>
        <v>53.5</v>
      </c>
      <c r="C111" s="6">
        <f t="shared" si="8"/>
        <v>2.6750000000000003</v>
      </c>
      <c r="D111" s="9"/>
      <c r="E111" s="9"/>
      <c r="F111" s="10"/>
      <c r="G111" s="13">
        <v>10.2</v>
      </c>
      <c r="H111" s="13">
        <f t="shared" si="9"/>
        <v>0</v>
      </c>
      <c r="I111" s="14">
        <f t="shared" si="9"/>
        <v>-0.09999999999999964</v>
      </c>
      <c r="J111" s="9"/>
      <c r="K111" s="9"/>
      <c r="L111" s="10"/>
    </row>
    <row r="112" spans="1:12" ht="12.75">
      <c r="A112" s="5">
        <f t="shared" si="6"/>
        <v>109</v>
      </c>
      <c r="B112" s="5">
        <f t="shared" si="7"/>
        <v>54</v>
      </c>
      <c r="C112" s="6">
        <f t="shared" si="8"/>
        <v>2.7</v>
      </c>
      <c r="D112" s="9"/>
      <c r="E112" s="9"/>
      <c r="F112" s="10"/>
      <c r="G112" s="13">
        <v>10.3</v>
      </c>
      <c r="H112" s="13">
        <f t="shared" si="9"/>
        <v>0.10000000000000142</v>
      </c>
      <c r="I112" s="14">
        <f t="shared" si="9"/>
        <v>0.10000000000000142</v>
      </c>
      <c r="J112" s="9"/>
      <c r="K112" s="9"/>
      <c r="L112" s="10"/>
    </row>
    <row r="113" spans="1:12" ht="13.5" thickBot="1">
      <c r="A113" s="7"/>
      <c r="B113" s="7"/>
      <c r="C113" s="6"/>
      <c r="D113" s="11"/>
      <c r="E113" s="11"/>
      <c r="F113" s="12"/>
      <c r="G113" s="15"/>
      <c r="H113" s="15"/>
      <c r="I113" s="16"/>
      <c r="J113" s="11"/>
      <c r="K113" s="11"/>
      <c r="L113" s="12"/>
    </row>
    <row r="114" spans="1:1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O28" sqref="O28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7.140625" style="0" bestFit="1" customWidth="1"/>
    <col min="4" max="4" width="6.8515625" style="0" bestFit="1" customWidth="1"/>
    <col min="5" max="5" width="5.57421875" style="0" bestFit="1" customWidth="1"/>
    <col min="6" max="6" width="3.00390625" style="0" bestFit="1" customWidth="1"/>
    <col min="7" max="7" width="10.140625" style="0" bestFit="1" customWidth="1"/>
    <col min="8" max="8" width="8.140625" style="0" bestFit="1" customWidth="1"/>
    <col min="9" max="9" width="3.8515625" style="0" bestFit="1" customWidth="1"/>
    <col min="10" max="10" width="13.71093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J1" t="s">
        <v>7</v>
      </c>
    </row>
    <row r="2" ht="12.75">
      <c r="K2" t="s">
        <v>52</v>
      </c>
    </row>
    <row r="3" spans="1:11" ht="12.75">
      <c r="A3">
        <v>1</v>
      </c>
      <c r="B3">
        <v>2.8</v>
      </c>
      <c r="C3" t="s">
        <v>8</v>
      </c>
      <c r="D3" t="s">
        <v>8</v>
      </c>
      <c r="E3">
        <v>23</v>
      </c>
      <c r="F3" t="s">
        <v>9</v>
      </c>
      <c r="G3" s="1">
        <v>38261</v>
      </c>
      <c r="H3" s="2">
        <v>0.3862152777777778</v>
      </c>
      <c r="I3" t="s">
        <v>10</v>
      </c>
      <c r="J3" t="s">
        <v>11</v>
      </c>
      <c r="K3" t="s">
        <v>53</v>
      </c>
    </row>
    <row r="4" spans="1:11" ht="12.75">
      <c r="A4">
        <v>2</v>
      </c>
      <c r="B4">
        <v>3</v>
      </c>
      <c r="C4" t="s">
        <v>8</v>
      </c>
      <c r="D4" t="s">
        <v>8</v>
      </c>
      <c r="E4">
        <v>23</v>
      </c>
      <c r="F4" t="s">
        <v>9</v>
      </c>
      <c r="G4" s="1">
        <v>38261</v>
      </c>
      <c r="H4" s="2">
        <v>0.389212962962963</v>
      </c>
      <c r="I4" t="s">
        <v>10</v>
      </c>
      <c r="J4" t="s">
        <v>12</v>
      </c>
      <c r="K4" t="s">
        <v>54</v>
      </c>
    </row>
    <row r="5" spans="1:10" ht="12.75">
      <c r="A5">
        <v>3</v>
      </c>
      <c r="B5">
        <v>3</v>
      </c>
      <c r="C5" t="s">
        <v>8</v>
      </c>
      <c r="D5" t="s">
        <v>8</v>
      </c>
      <c r="E5">
        <v>23</v>
      </c>
      <c r="F5" t="s">
        <v>9</v>
      </c>
      <c r="G5" s="1">
        <v>38261</v>
      </c>
      <c r="H5" s="2">
        <v>0.38969907407407406</v>
      </c>
      <c r="I5" t="s">
        <v>10</v>
      </c>
      <c r="J5" t="s">
        <v>13</v>
      </c>
    </row>
    <row r="6" spans="1:11" ht="12.75">
      <c r="A6">
        <v>4</v>
      </c>
      <c r="B6">
        <v>3.1</v>
      </c>
      <c r="C6" t="s">
        <v>8</v>
      </c>
      <c r="D6" t="s">
        <v>8</v>
      </c>
      <c r="E6">
        <v>23</v>
      </c>
      <c r="F6" t="s">
        <v>9</v>
      </c>
      <c r="G6" s="1">
        <v>38261</v>
      </c>
      <c r="H6" s="2">
        <v>0.390625</v>
      </c>
      <c r="I6" t="s">
        <v>10</v>
      </c>
      <c r="J6" t="s">
        <v>14</v>
      </c>
      <c r="K6" t="s">
        <v>55</v>
      </c>
    </row>
    <row r="7" spans="1:11" ht="12.75">
      <c r="A7">
        <v>5</v>
      </c>
      <c r="B7">
        <v>3.3</v>
      </c>
      <c r="C7" t="s">
        <v>8</v>
      </c>
      <c r="D7" t="s">
        <v>8</v>
      </c>
      <c r="E7">
        <v>23</v>
      </c>
      <c r="F7" t="s">
        <v>9</v>
      </c>
      <c r="G7" s="1">
        <v>38261</v>
      </c>
      <c r="H7" s="2">
        <v>0.3909606481481482</v>
      </c>
      <c r="I7" t="s">
        <v>10</v>
      </c>
      <c r="J7" t="s">
        <v>15</v>
      </c>
      <c r="K7" t="s">
        <v>56</v>
      </c>
    </row>
    <row r="8" spans="1:11" ht="12.75">
      <c r="A8">
        <v>6</v>
      </c>
      <c r="B8">
        <v>3.4</v>
      </c>
      <c r="C8" t="s">
        <v>8</v>
      </c>
      <c r="D8" t="s">
        <v>8</v>
      </c>
      <c r="E8">
        <v>23</v>
      </c>
      <c r="F8" t="s">
        <v>9</v>
      </c>
      <c r="G8" s="1">
        <v>38261</v>
      </c>
      <c r="H8" s="2">
        <v>0.39135416666666667</v>
      </c>
      <c r="I8" t="s">
        <v>10</v>
      </c>
      <c r="J8" t="s">
        <v>16</v>
      </c>
      <c r="K8" t="s">
        <v>57</v>
      </c>
    </row>
    <row r="9" spans="1:10" ht="12.75">
      <c r="A9">
        <v>7</v>
      </c>
      <c r="B9">
        <v>3.6</v>
      </c>
      <c r="C9" t="s">
        <v>8</v>
      </c>
      <c r="D9" t="s">
        <v>8</v>
      </c>
      <c r="E9">
        <v>23</v>
      </c>
      <c r="F9" t="s">
        <v>9</v>
      </c>
      <c r="G9" s="1">
        <v>38261</v>
      </c>
      <c r="H9" s="2">
        <v>0.3916203703703704</v>
      </c>
      <c r="I9" t="s">
        <v>10</v>
      </c>
      <c r="J9" t="s">
        <v>17</v>
      </c>
    </row>
    <row r="10" spans="1:10" ht="12.75">
      <c r="A10">
        <v>8</v>
      </c>
      <c r="B10">
        <v>3.9</v>
      </c>
      <c r="C10" t="s">
        <v>8</v>
      </c>
      <c r="D10" t="s">
        <v>8</v>
      </c>
      <c r="E10">
        <v>23</v>
      </c>
      <c r="F10" t="s">
        <v>9</v>
      </c>
      <c r="G10" s="1">
        <v>38261</v>
      </c>
      <c r="H10" s="2">
        <v>0.3920601851851852</v>
      </c>
      <c r="I10" t="s">
        <v>10</v>
      </c>
      <c r="J10" t="s">
        <v>18</v>
      </c>
    </row>
    <row r="11" spans="1:10" ht="12.75">
      <c r="A11">
        <v>9</v>
      </c>
      <c r="B11">
        <v>4.2</v>
      </c>
      <c r="C11" t="s">
        <v>8</v>
      </c>
      <c r="D11" t="s">
        <v>8</v>
      </c>
      <c r="E11">
        <v>23</v>
      </c>
      <c r="F11" t="s">
        <v>9</v>
      </c>
      <c r="G11" s="1">
        <v>38261</v>
      </c>
      <c r="H11" s="2">
        <v>0.3923263888888889</v>
      </c>
      <c r="I11" t="s">
        <v>10</v>
      </c>
      <c r="J11" t="s">
        <v>19</v>
      </c>
    </row>
    <row r="12" spans="1:10" ht="12.75">
      <c r="A12">
        <v>10</v>
      </c>
      <c r="B12">
        <v>4.7</v>
      </c>
      <c r="C12" t="s">
        <v>8</v>
      </c>
      <c r="D12" t="s">
        <v>8</v>
      </c>
      <c r="E12">
        <v>23</v>
      </c>
      <c r="F12" t="s">
        <v>9</v>
      </c>
      <c r="G12" s="1">
        <v>38261</v>
      </c>
      <c r="H12" s="2">
        <v>0.3927662037037037</v>
      </c>
      <c r="I12" t="s">
        <v>10</v>
      </c>
      <c r="J12" t="s">
        <v>20</v>
      </c>
    </row>
    <row r="13" spans="1:10" ht="12.75">
      <c r="A13">
        <v>11</v>
      </c>
      <c r="B13">
        <v>5.2</v>
      </c>
      <c r="C13" t="s">
        <v>8</v>
      </c>
      <c r="D13" t="s">
        <v>8</v>
      </c>
      <c r="E13">
        <v>23</v>
      </c>
      <c r="F13" t="s">
        <v>9</v>
      </c>
      <c r="G13" s="1">
        <v>38261</v>
      </c>
      <c r="H13" s="2">
        <v>0.39304398148148145</v>
      </c>
      <c r="I13" t="s">
        <v>10</v>
      </c>
      <c r="J13" t="s">
        <v>21</v>
      </c>
    </row>
    <row r="14" spans="1:10" ht="12.75">
      <c r="A14">
        <v>12</v>
      </c>
      <c r="B14">
        <v>5.8</v>
      </c>
      <c r="C14" t="s">
        <v>8</v>
      </c>
      <c r="D14" t="s">
        <v>8</v>
      </c>
      <c r="E14">
        <v>23</v>
      </c>
      <c r="F14" t="s">
        <v>9</v>
      </c>
      <c r="G14" s="1">
        <v>38261</v>
      </c>
      <c r="H14" s="2">
        <v>0.39359953703703704</v>
      </c>
      <c r="I14" t="s">
        <v>10</v>
      </c>
      <c r="J14" t="s">
        <v>22</v>
      </c>
    </row>
    <row r="15" spans="1:10" ht="12.75">
      <c r="A15">
        <v>13</v>
      </c>
      <c r="B15">
        <v>6.1</v>
      </c>
      <c r="C15" t="s">
        <v>8</v>
      </c>
      <c r="D15" t="s">
        <v>8</v>
      </c>
      <c r="E15">
        <v>23</v>
      </c>
      <c r="F15" t="s">
        <v>9</v>
      </c>
      <c r="G15" s="1">
        <v>38261</v>
      </c>
      <c r="H15" s="2">
        <v>0.3939467592592593</v>
      </c>
      <c r="I15" t="s">
        <v>10</v>
      </c>
      <c r="J15" t="s">
        <v>23</v>
      </c>
    </row>
    <row r="16" spans="1:10" ht="12.75">
      <c r="A16">
        <v>14</v>
      </c>
      <c r="B16">
        <v>6.3</v>
      </c>
      <c r="C16" t="s">
        <v>8</v>
      </c>
      <c r="D16" t="s">
        <v>8</v>
      </c>
      <c r="E16">
        <v>23</v>
      </c>
      <c r="F16" t="s">
        <v>9</v>
      </c>
      <c r="G16" s="1">
        <v>38261</v>
      </c>
      <c r="H16" s="2">
        <v>0.3944097222222222</v>
      </c>
      <c r="I16" t="s">
        <v>10</v>
      </c>
      <c r="J16" t="s">
        <v>24</v>
      </c>
    </row>
    <row r="17" spans="1:10" ht="12.75">
      <c r="A17">
        <v>15</v>
      </c>
      <c r="B17">
        <v>6.5</v>
      </c>
      <c r="C17" t="s">
        <v>8</v>
      </c>
      <c r="D17" t="s">
        <v>8</v>
      </c>
      <c r="E17">
        <v>23</v>
      </c>
      <c r="F17" t="s">
        <v>9</v>
      </c>
      <c r="G17" s="1">
        <v>38261</v>
      </c>
      <c r="H17" s="2">
        <v>0.39469907407407406</v>
      </c>
      <c r="I17" t="s">
        <v>10</v>
      </c>
      <c r="J17" t="s">
        <v>25</v>
      </c>
    </row>
    <row r="18" spans="1:10" ht="12.75">
      <c r="A18">
        <v>16</v>
      </c>
      <c r="B18">
        <v>6.6</v>
      </c>
      <c r="C18" t="s">
        <v>8</v>
      </c>
      <c r="D18" t="s">
        <v>8</v>
      </c>
      <c r="E18">
        <v>23</v>
      </c>
      <c r="F18" t="s">
        <v>9</v>
      </c>
      <c r="G18" s="1">
        <v>38261</v>
      </c>
      <c r="H18" s="2">
        <v>0.3953009259259259</v>
      </c>
      <c r="I18" t="s">
        <v>10</v>
      </c>
      <c r="J18" t="s">
        <v>26</v>
      </c>
    </row>
    <row r="19" spans="1:10" ht="12.75">
      <c r="A19">
        <v>17</v>
      </c>
      <c r="B19">
        <v>6.8</v>
      </c>
      <c r="C19" t="s">
        <v>8</v>
      </c>
      <c r="D19" t="s">
        <v>8</v>
      </c>
      <c r="E19">
        <v>23</v>
      </c>
      <c r="F19" t="s">
        <v>9</v>
      </c>
      <c r="G19" s="1">
        <v>38261</v>
      </c>
      <c r="H19" s="2">
        <v>0.3955555555555556</v>
      </c>
      <c r="I19" t="s">
        <v>10</v>
      </c>
      <c r="J19" t="s">
        <v>27</v>
      </c>
    </row>
    <row r="20" spans="1:10" ht="12.75">
      <c r="A20">
        <v>18</v>
      </c>
      <c r="B20">
        <v>6.9</v>
      </c>
      <c r="C20" t="s">
        <v>8</v>
      </c>
      <c r="D20" t="s">
        <v>8</v>
      </c>
      <c r="E20">
        <v>23</v>
      </c>
      <c r="F20" t="s">
        <v>9</v>
      </c>
      <c r="G20" s="1">
        <v>38261</v>
      </c>
      <c r="H20" s="2">
        <v>0.3961111111111111</v>
      </c>
      <c r="I20" t="s">
        <v>10</v>
      </c>
      <c r="J20" t="s">
        <v>28</v>
      </c>
    </row>
    <row r="21" spans="1:10" ht="12.75">
      <c r="A21">
        <v>19</v>
      </c>
      <c r="B21">
        <v>7.1</v>
      </c>
      <c r="C21" t="s">
        <v>8</v>
      </c>
      <c r="D21" t="s">
        <v>8</v>
      </c>
      <c r="E21">
        <v>23</v>
      </c>
      <c r="F21" t="s">
        <v>9</v>
      </c>
      <c r="G21" s="1">
        <v>38261</v>
      </c>
      <c r="H21" s="2">
        <v>0.39636574074074077</v>
      </c>
      <c r="I21" t="s">
        <v>10</v>
      </c>
      <c r="J21" t="s">
        <v>29</v>
      </c>
    </row>
    <row r="22" spans="1:10" ht="12.75">
      <c r="A22">
        <v>20</v>
      </c>
      <c r="B22">
        <v>7.2</v>
      </c>
      <c r="C22" t="s">
        <v>8</v>
      </c>
      <c r="D22" t="s">
        <v>8</v>
      </c>
      <c r="E22">
        <v>23</v>
      </c>
      <c r="F22" t="s">
        <v>9</v>
      </c>
      <c r="G22" s="1">
        <v>38261</v>
      </c>
      <c r="H22" s="2">
        <v>0.3975694444444444</v>
      </c>
      <c r="I22" t="s">
        <v>10</v>
      </c>
      <c r="J22" t="s">
        <v>30</v>
      </c>
    </row>
    <row r="23" spans="1:10" ht="12.75">
      <c r="A23">
        <v>21</v>
      </c>
      <c r="B23">
        <v>7.3</v>
      </c>
      <c r="C23" t="s">
        <v>8</v>
      </c>
      <c r="D23" t="s">
        <v>8</v>
      </c>
      <c r="E23">
        <v>23</v>
      </c>
      <c r="F23" t="s">
        <v>9</v>
      </c>
      <c r="G23" s="1">
        <v>38261</v>
      </c>
      <c r="H23" s="2">
        <v>0.3981828703703704</v>
      </c>
      <c r="I23" t="s">
        <v>10</v>
      </c>
      <c r="J23" t="s">
        <v>31</v>
      </c>
    </row>
    <row r="24" spans="1:10" ht="12.75">
      <c r="A24">
        <v>22</v>
      </c>
      <c r="B24">
        <v>7.5</v>
      </c>
      <c r="C24" t="s">
        <v>8</v>
      </c>
      <c r="D24" t="s">
        <v>8</v>
      </c>
      <c r="E24">
        <v>23</v>
      </c>
      <c r="F24" t="s">
        <v>9</v>
      </c>
      <c r="G24" s="1">
        <v>38261</v>
      </c>
      <c r="H24" s="2">
        <v>0.3987847222222222</v>
      </c>
      <c r="I24" t="s">
        <v>10</v>
      </c>
      <c r="J24" t="s">
        <v>32</v>
      </c>
    </row>
    <row r="25" spans="1:10" ht="12.75">
      <c r="A25">
        <v>23</v>
      </c>
      <c r="B25">
        <v>7.7</v>
      </c>
      <c r="C25" t="s">
        <v>8</v>
      </c>
      <c r="D25" t="s">
        <v>8</v>
      </c>
      <c r="E25">
        <v>23</v>
      </c>
      <c r="F25" t="s">
        <v>9</v>
      </c>
      <c r="G25" s="1">
        <v>38261</v>
      </c>
      <c r="H25" s="2">
        <v>0.3989930555555556</v>
      </c>
      <c r="I25" t="s">
        <v>10</v>
      </c>
      <c r="J25" t="s">
        <v>33</v>
      </c>
    </row>
    <row r="26" spans="1:10" ht="12.75">
      <c r="A26">
        <v>24</v>
      </c>
      <c r="B26">
        <v>7.9</v>
      </c>
      <c r="C26" t="s">
        <v>8</v>
      </c>
      <c r="D26" t="s">
        <v>8</v>
      </c>
      <c r="E26">
        <v>23</v>
      </c>
      <c r="F26" t="s">
        <v>9</v>
      </c>
      <c r="G26" s="1">
        <v>38261</v>
      </c>
      <c r="H26" s="2">
        <v>0.3994907407407407</v>
      </c>
      <c r="I26" t="s">
        <v>10</v>
      </c>
      <c r="J26" t="s">
        <v>34</v>
      </c>
    </row>
    <row r="27" spans="1:10" ht="12.75">
      <c r="A27">
        <v>25</v>
      </c>
      <c r="B27">
        <v>8.3</v>
      </c>
      <c r="C27" t="s">
        <v>8</v>
      </c>
      <c r="D27" t="s">
        <v>8</v>
      </c>
      <c r="E27">
        <v>23</v>
      </c>
      <c r="F27" t="s">
        <v>9</v>
      </c>
      <c r="G27" s="1">
        <v>38261</v>
      </c>
      <c r="H27" s="2">
        <v>0.39980324074074075</v>
      </c>
      <c r="I27" t="s">
        <v>10</v>
      </c>
      <c r="J27" t="s">
        <v>35</v>
      </c>
    </row>
    <row r="28" spans="1:10" ht="12.75">
      <c r="A28">
        <v>26</v>
      </c>
      <c r="B28">
        <v>8.8</v>
      </c>
      <c r="C28" t="s">
        <v>8</v>
      </c>
      <c r="D28" t="s">
        <v>8</v>
      </c>
      <c r="E28">
        <v>23</v>
      </c>
      <c r="F28" t="s">
        <v>9</v>
      </c>
      <c r="G28" s="1">
        <v>38261</v>
      </c>
      <c r="H28" s="2">
        <v>0.40021990740740737</v>
      </c>
      <c r="I28" t="s">
        <v>10</v>
      </c>
      <c r="J28" t="s">
        <v>36</v>
      </c>
    </row>
    <row r="29" spans="1:10" ht="12.75">
      <c r="A29">
        <v>27</v>
      </c>
      <c r="B29">
        <v>9.1</v>
      </c>
      <c r="C29" t="s">
        <v>8</v>
      </c>
      <c r="D29" t="s">
        <v>8</v>
      </c>
      <c r="E29">
        <v>23</v>
      </c>
      <c r="F29" t="s">
        <v>9</v>
      </c>
      <c r="G29" s="1">
        <v>38261</v>
      </c>
      <c r="H29" s="2">
        <v>0.4005208333333334</v>
      </c>
      <c r="I29" t="s">
        <v>10</v>
      </c>
      <c r="J29" t="s">
        <v>37</v>
      </c>
    </row>
    <row r="30" spans="1:10" ht="12.75">
      <c r="A30">
        <v>28</v>
      </c>
      <c r="B30">
        <v>9.4</v>
      </c>
      <c r="C30" t="s">
        <v>8</v>
      </c>
      <c r="D30" t="s">
        <v>8</v>
      </c>
      <c r="E30">
        <v>23</v>
      </c>
      <c r="F30" t="s">
        <v>9</v>
      </c>
      <c r="G30" s="1">
        <v>38261</v>
      </c>
      <c r="H30" s="2">
        <v>0.4009259259259259</v>
      </c>
      <c r="I30" t="s">
        <v>10</v>
      </c>
      <c r="J30" t="s">
        <v>38</v>
      </c>
    </row>
    <row r="31" spans="1:10" ht="12.75">
      <c r="A31">
        <v>29</v>
      </c>
      <c r="B31">
        <v>9.8</v>
      </c>
      <c r="C31" t="s">
        <v>8</v>
      </c>
      <c r="D31" t="s">
        <v>8</v>
      </c>
      <c r="E31">
        <v>23</v>
      </c>
      <c r="F31" t="s">
        <v>9</v>
      </c>
      <c r="G31" s="1">
        <v>38261</v>
      </c>
      <c r="H31" s="2">
        <v>0.4011226851851852</v>
      </c>
      <c r="I31" t="s">
        <v>10</v>
      </c>
      <c r="J31" t="s">
        <v>39</v>
      </c>
    </row>
    <row r="32" spans="1:10" ht="12.75">
      <c r="A32">
        <v>30</v>
      </c>
      <c r="B32">
        <v>10.1</v>
      </c>
      <c r="C32" t="s">
        <v>8</v>
      </c>
      <c r="D32" t="s">
        <v>8</v>
      </c>
      <c r="E32">
        <v>23</v>
      </c>
      <c r="F32" t="s">
        <v>9</v>
      </c>
      <c r="G32" s="1">
        <v>38261</v>
      </c>
      <c r="H32" s="2">
        <v>0.4016550925925926</v>
      </c>
      <c r="I32" t="s">
        <v>10</v>
      </c>
      <c r="J32" t="s">
        <v>40</v>
      </c>
    </row>
    <row r="33" spans="1:10" ht="12.75">
      <c r="A33">
        <v>31</v>
      </c>
      <c r="B33">
        <v>10.4</v>
      </c>
      <c r="C33" t="s">
        <v>8</v>
      </c>
      <c r="D33" t="s">
        <v>8</v>
      </c>
      <c r="E33">
        <v>23</v>
      </c>
      <c r="F33" t="s">
        <v>9</v>
      </c>
      <c r="G33" s="1">
        <v>38261</v>
      </c>
      <c r="H33" s="2">
        <v>0.40196759259259257</v>
      </c>
      <c r="I33" t="s">
        <v>10</v>
      </c>
      <c r="J33" t="s">
        <v>41</v>
      </c>
    </row>
    <row r="34" spans="1:10" ht="12.75">
      <c r="A34">
        <v>32</v>
      </c>
      <c r="B34">
        <v>10.6</v>
      </c>
      <c r="C34" t="s">
        <v>8</v>
      </c>
      <c r="D34" t="s">
        <v>8</v>
      </c>
      <c r="E34">
        <v>23</v>
      </c>
      <c r="F34" t="s">
        <v>9</v>
      </c>
      <c r="G34" s="1">
        <v>38261</v>
      </c>
      <c r="H34" s="2">
        <v>0.40229166666666666</v>
      </c>
      <c r="I34" t="s">
        <v>10</v>
      </c>
      <c r="J34" t="s">
        <v>42</v>
      </c>
    </row>
    <row r="35" spans="1:10" ht="12.75">
      <c r="A35">
        <v>33</v>
      </c>
      <c r="B35">
        <v>10.7</v>
      </c>
      <c r="C35" t="s">
        <v>8</v>
      </c>
      <c r="D35" t="s">
        <v>8</v>
      </c>
      <c r="E35">
        <v>23</v>
      </c>
      <c r="F35" t="s">
        <v>9</v>
      </c>
      <c r="G35" s="1">
        <v>38261</v>
      </c>
      <c r="H35" s="2">
        <v>0.4025925925925926</v>
      </c>
      <c r="I35" t="s">
        <v>10</v>
      </c>
      <c r="J35" t="s">
        <v>43</v>
      </c>
    </row>
    <row r="36" spans="1:10" ht="12.75">
      <c r="A36">
        <v>34</v>
      </c>
      <c r="B36">
        <v>10.9</v>
      </c>
      <c r="C36" t="s">
        <v>8</v>
      </c>
      <c r="D36" t="s">
        <v>8</v>
      </c>
      <c r="E36">
        <v>23</v>
      </c>
      <c r="F36" t="s">
        <v>9</v>
      </c>
      <c r="G36" s="1">
        <v>38261</v>
      </c>
      <c r="H36" s="2">
        <v>0.40321759259259254</v>
      </c>
      <c r="I36" t="s">
        <v>10</v>
      </c>
      <c r="J36" t="s">
        <v>44</v>
      </c>
    </row>
    <row r="37" spans="1:10" ht="12.75">
      <c r="A37">
        <v>35</v>
      </c>
      <c r="B37">
        <v>10.9</v>
      </c>
      <c r="C37" t="s">
        <v>8</v>
      </c>
      <c r="D37" t="s">
        <v>8</v>
      </c>
      <c r="E37">
        <v>23</v>
      </c>
      <c r="F37" t="s">
        <v>9</v>
      </c>
      <c r="G37" s="1">
        <v>38261</v>
      </c>
      <c r="H37" s="2">
        <v>0.4034143518518518</v>
      </c>
      <c r="I37" t="s">
        <v>10</v>
      </c>
      <c r="J37" t="s">
        <v>45</v>
      </c>
    </row>
    <row r="38" spans="1:10" ht="12.75">
      <c r="A38">
        <v>36</v>
      </c>
      <c r="B38">
        <v>11</v>
      </c>
      <c r="C38" t="s">
        <v>8</v>
      </c>
      <c r="D38" t="s">
        <v>8</v>
      </c>
      <c r="E38">
        <v>23</v>
      </c>
      <c r="F38" t="s">
        <v>9</v>
      </c>
      <c r="G38" s="1">
        <v>38261</v>
      </c>
      <c r="H38" s="2">
        <v>0.40390046296296295</v>
      </c>
      <c r="I38" t="s">
        <v>10</v>
      </c>
      <c r="J38" t="s">
        <v>46</v>
      </c>
    </row>
    <row r="39" spans="1:10" ht="12.75">
      <c r="A39">
        <v>37</v>
      </c>
      <c r="B39">
        <v>11.1</v>
      </c>
      <c r="C39" t="s">
        <v>8</v>
      </c>
      <c r="D39" t="s">
        <v>8</v>
      </c>
      <c r="E39">
        <v>23</v>
      </c>
      <c r="F39" t="s">
        <v>9</v>
      </c>
      <c r="G39" s="1">
        <v>38261</v>
      </c>
      <c r="H39" s="2">
        <v>0.40417824074074077</v>
      </c>
      <c r="I39" t="s">
        <v>10</v>
      </c>
      <c r="J39" t="s">
        <v>47</v>
      </c>
    </row>
    <row r="40" spans="1:10" ht="12.75">
      <c r="A40">
        <v>38</v>
      </c>
      <c r="B40">
        <v>11.2</v>
      </c>
      <c r="C40" t="s">
        <v>8</v>
      </c>
      <c r="D40" t="s">
        <v>8</v>
      </c>
      <c r="E40">
        <v>23</v>
      </c>
      <c r="F40" t="s">
        <v>9</v>
      </c>
      <c r="G40" s="1">
        <v>38261</v>
      </c>
      <c r="H40" s="2">
        <v>0.40509259259259256</v>
      </c>
      <c r="I40" t="s">
        <v>10</v>
      </c>
      <c r="J40" t="s">
        <v>48</v>
      </c>
    </row>
    <row r="41" spans="1:10" ht="12.75">
      <c r="A41">
        <v>39</v>
      </c>
      <c r="B41">
        <v>11.2</v>
      </c>
      <c r="C41" t="s">
        <v>8</v>
      </c>
      <c r="D41" t="s">
        <v>8</v>
      </c>
      <c r="E41">
        <v>23</v>
      </c>
      <c r="F41" t="s">
        <v>9</v>
      </c>
      <c r="G41" s="1">
        <v>38261</v>
      </c>
      <c r="H41" s="2">
        <v>0.4053819444444444</v>
      </c>
      <c r="I41" t="s">
        <v>10</v>
      </c>
      <c r="J41" t="s">
        <v>49</v>
      </c>
    </row>
    <row r="42" spans="1:10" ht="12.75">
      <c r="A42">
        <v>40</v>
      </c>
      <c r="B42">
        <v>11.2</v>
      </c>
      <c r="C42" t="s">
        <v>8</v>
      </c>
      <c r="D42" t="s">
        <v>8</v>
      </c>
      <c r="E42">
        <v>23</v>
      </c>
      <c r="F42" t="s">
        <v>9</v>
      </c>
      <c r="G42" s="1">
        <v>38261</v>
      </c>
      <c r="H42" s="2">
        <v>0.4088657407407407</v>
      </c>
      <c r="I42" t="s">
        <v>10</v>
      </c>
      <c r="J42" t="s">
        <v>50</v>
      </c>
    </row>
    <row r="43" spans="1:10" ht="12.75">
      <c r="A43">
        <v>41</v>
      </c>
      <c r="B43">
        <v>11.3</v>
      </c>
      <c r="C43" t="s">
        <v>8</v>
      </c>
      <c r="D43" t="s">
        <v>8</v>
      </c>
      <c r="E43">
        <v>23</v>
      </c>
      <c r="F43" t="s">
        <v>9</v>
      </c>
      <c r="G43" s="1">
        <v>38261</v>
      </c>
      <c r="H43" s="2">
        <v>0.4092708333333333</v>
      </c>
      <c r="I43" t="s">
        <v>10</v>
      </c>
      <c r="J43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-</cp:lastModifiedBy>
  <dcterms:created xsi:type="dcterms:W3CDTF">2004-01-12T21:23:04Z</dcterms:created>
  <dcterms:modified xsi:type="dcterms:W3CDTF">2004-01-28T20:14:10Z</dcterms:modified>
  <cp:category/>
  <cp:version/>
  <cp:contentType/>
  <cp:contentStatus/>
</cp:coreProperties>
</file>